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16380" windowHeight="8190" tabRatio="500"/>
  </bookViews>
  <sheets>
    <sheet name="3 этаж" sheetId="1" r:id="rId1"/>
    <sheet name="4 этаж" sheetId="2" r:id="rId2"/>
    <sheet name="5 этаж" sheetId="3" r:id="rId3"/>
    <sheet name="6этаж" sheetId="4" r:id="rId4"/>
    <sheet name="7этаж" sheetId="5" r:id="rId5"/>
    <sheet name="8этаж" sheetId="6" r:id="rId6"/>
    <sheet name="9этаж" sheetId="7" r:id="rId7"/>
    <sheet name="ПЕНТХАУС" sheetId="8" r:id="rId8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2"/>
  <c r="K21" i="1"/>
  <c r="E14" i="5"/>
  <c r="E7"/>
  <c r="B28"/>
  <c r="B21"/>
  <c r="B14"/>
  <c r="D2" i="8"/>
  <c r="B6" s="1"/>
  <c r="B26" i="7"/>
  <c r="B25"/>
  <c r="E11"/>
  <c r="E4"/>
  <c r="G2"/>
  <c r="B13" s="1"/>
  <c r="F18" i="6"/>
  <c r="E11"/>
  <c r="B11"/>
  <c r="E4"/>
  <c r="B4"/>
  <c r="G2"/>
  <c r="B6" s="1"/>
  <c r="B8" s="1"/>
  <c r="F35" i="5"/>
  <c r="G7"/>
  <c r="F37" s="1"/>
  <c r="E34" i="4"/>
  <c r="D34"/>
  <c r="E18"/>
  <c r="B18"/>
  <c r="E11"/>
  <c r="B11"/>
  <c r="E4"/>
  <c r="B4"/>
  <c r="G2"/>
  <c r="C20" i="3"/>
  <c r="B20"/>
  <c r="E11"/>
  <c r="B11"/>
  <c r="H4"/>
  <c r="B22" s="1"/>
  <c r="B4"/>
  <c r="J19" i="2"/>
  <c r="D19"/>
  <c r="E4"/>
  <c r="B4"/>
  <c r="H1"/>
  <c r="H21" i="1"/>
  <c r="E21"/>
  <c r="B21"/>
  <c r="C20"/>
  <c r="K19"/>
  <c r="H19"/>
  <c r="E19"/>
  <c r="C19"/>
  <c r="C18" s="1"/>
  <c r="C21" s="1"/>
  <c r="B19"/>
  <c r="B13"/>
  <c r="B11"/>
  <c r="B6"/>
  <c r="E13" i="6" l="1"/>
  <c r="E15" s="1"/>
  <c r="E6" i="7"/>
  <c r="B13" i="6"/>
  <c r="B15" s="1"/>
  <c r="D21" i="2"/>
  <c r="E13" i="3"/>
  <c r="C22"/>
  <c r="B6" i="4"/>
  <c r="B13"/>
  <c r="B20"/>
  <c r="B20" i="7"/>
  <c r="E6" i="6"/>
  <c r="E8" s="1"/>
  <c r="B6" i="7"/>
  <c r="E13"/>
  <c r="B27"/>
  <c r="E6" i="2"/>
  <c r="E6" i="4"/>
  <c r="E13"/>
  <c r="E20"/>
</calcChain>
</file>

<file path=xl/sharedStrings.xml><?xml version="1.0" encoding="utf-8"?>
<sst xmlns="http://schemas.openxmlformats.org/spreadsheetml/2006/main" count="307" uniqueCount="31">
  <si>
    <t>3 этаж</t>
  </si>
  <si>
    <t>курс</t>
  </si>
  <si>
    <t>офис  №</t>
  </si>
  <si>
    <t>пл. общ, м2</t>
  </si>
  <si>
    <t>пл. полезная, м2</t>
  </si>
  <si>
    <t>газон</t>
  </si>
  <si>
    <t>цена за офис</t>
  </si>
  <si>
    <t>статус</t>
  </si>
  <si>
    <t>примечание</t>
  </si>
  <si>
    <t>помещение</t>
  </si>
  <si>
    <t>террсаса</t>
  </si>
  <si>
    <t>цена за квариру</t>
  </si>
  <si>
    <t>лоджия</t>
  </si>
  <si>
    <t xml:space="preserve"> </t>
  </si>
  <si>
    <t>4 этаж</t>
  </si>
  <si>
    <t>5 этаж</t>
  </si>
  <si>
    <t>квартира  №</t>
  </si>
  <si>
    <t>балкон</t>
  </si>
  <si>
    <t>цена</t>
  </si>
  <si>
    <t>6 этаж</t>
  </si>
  <si>
    <t>вход</t>
  </si>
  <si>
    <t>7 этаж</t>
  </si>
  <si>
    <t>парадный вход</t>
  </si>
  <si>
    <t>ХОЛЛ</t>
  </si>
  <si>
    <t>8 этаж</t>
  </si>
  <si>
    <t>б/н</t>
  </si>
  <si>
    <t>9 этаж</t>
  </si>
  <si>
    <t>ПЕНТХАУС</t>
  </si>
  <si>
    <t>терраса</t>
  </si>
  <si>
    <t>море</t>
  </si>
  <si>
    <t>с ремонтом</t>
  </si>
</sst>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CE181E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rgb="FFED1C24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BFBFBF"/>
        <bgColor rgb="FFB2B2B2"/>
      </patternFill>
    </fill>
    <fill>
      <patternFill patternType="solid">
        <fgColor rgb="FFED1C24"/>
        <bgColor rgb="FFCE181E"/>
      </patternFill>
    </fill>
    <fill>
      <patternFill patternType="solid">
        <fgColor rgb="FFB2B2B2"/>
        <bgColor rgb="FFBFBFBF"/>
      </patternFill>
    </fill>
    <fill>
      <patternFill patternType="solid">
        <fgColor rgb="FFFF0000"/>
        <bgColor rgb="FFED1C24"/>
      </patternFill>
    </fill>
    <fill>
      <patternFill patternType="solid">
        <fgColor rgb="FFCE181E"/>
        <bgColor rgb="FFBA131A"/>
      </patternFill>
    </fill>
    <fill>
      <patternFill patternType="solid">
        <fgColor rgb="FFBA131A"/>
        <bgColor rgb="FFCE181E"/>
      </patternFill>
    </fill>
    <fill>
      <patternFill patternType="solid">
        <fgColor rgb="FFFFFFFF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rgb="FFFF99CC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3" fillId="0" borderId="1" xfId="0" applyFont="1" applyBorder="1"/>
    <xf numFmtId="0" fontId="4" fillId="0" borderId="2" xfId="0" applyFont="1" applyBorder="1"/>
    <xf numFmtId="0" fontId="2" fillId="0" borderId="0" xfId="0" applyFont="1"/>
    <xf numFmtId="0" fontId="5" fillId="0" borderId="3" xfId="0" applyFont="1" applyBorder="1"/>
    <xf numFmtId="0" fontId="6" fillId="0" borderId="4" xfId="0" applyFont="1" applyBorder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2" fillId="0" borderId="0" xfId="0" applyFont="1" applyBorder="1"/>
    <xf numFmtId="4" fontId="5" fillId="0" borderId="6" xfId="0" applyNumberFormat="1" applyFont="1" applyBorder="1"/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8" xfId="0" applyFont="1" applyBorder="1"/>
    <xf numFmtId="0" fontId="2" fillId="3" borderId="1" xfId="0" applyFont="1" applyFill="1" applyBorder="1"/>
    <xf numFmtId="0" fontId="2" fillId="3" borderId="11" xfId="0" applyFont="1" applyFill="1" applyBorder="1"/>
    <xf numFmtId="0" fontId="2" fillId="3" borderId="2" xfId="0" applyFont="1" applyFill="1" applyBorder="1"/>
    <xf numFmtId="0" fontId="6" fillId="0" borderId="12" xfId="0" applyFont="1" applyBorder="1"/>
    <xf numFmtId="0" fontId="5" fillId="4" borderId="12" xfId="0" applyFont="1" applyFill="1" applyBorder="1"/>
    <xf numFmtId="0" fontId="6" fillId="0" borderId="13" xfId="0" applyFont="1" applyBorder="1"/>
    <xf numFmtId="0" fontId="5" fillId="5" borderId="14" xfId="0" applyFont="1" applyFill="1" applyBorder="1"/>
    <xf numFmtId="0" fontId="5" fillId="0" borderId="15" xfId="0" applyFont="1" applyBorder="1"/>
    <xf numFmtId="0" fontId="5" fillId="6" borderId="12" xfId="0" applyFont="1" applyFill="1" applyBorder="1"/>
    <xf numFmtId="0" fontId="5" fillId="0" borderId="16" xfId="0" applyFont="1" applyBorder="1"/>
    <xf numFmtId="0" fontId="5" fillId="4" borderId="16" xfId="0" applyFont="1" applyFill="1" applyBorder="1"/>
    <xf numFmtId="0" fontId="5" fillId="0" borderId="17" xfId="0" applyFont="1" applyBorder="1"/>
    <xf numFmtId="0" fontId="5" fillId="5" borderId="18" xfId="0" applyFont="1" applyFill="1" applyBorder="1"/>
    <xf numFmtId="0" fontId="5" fillId="0" borderId="19" xfId="0" applyFont="1" applyBorder="1"/>
    <xf numFmtId="0" fontId="7" fillId="0" borderId="16" xfId="0" applyFont="1" applyBorder="1"/>
    <xf numFmtId="0" fontId="5" fillId="6" borderId="16" xfId="0" applyFont="1" applyFill="1" applyBorder="1"/>
    <xf numFmtId="4" fontId="5" fillId="0" borderId="16" xfId="0" applyNumberFormat="1" applyFont="1" applyBorder="1"/>
    <xf numFmtId="4" fontId="5" fillId="4" borderId="16" xfId="0" applyNumberFormat="1" applyFont="1" applyFill="1" applyBorder="1"/>
    <xf numFmtId="4" fontId="5" fillId="5" borderId="18" xfId="0" applyNumberFormat="1" applyFont="1" applyFill="1" applyBorder="1"/>
    <xf numFmtId="4" fontId="5" fillId="0" borderId="19" xfId="0" applyNumberFormat="1" applyFont="1" applyBorder="1"/>
    <xf numFmtId="4" fontId="7" fillId="0" borderId="16" xfId="0" applyNumberFormat="1" applyFont="1" applyBorder="1"/>
    <xf numFmtId="4" fontId="5" fillId="6" borderId="16" xfId="0" applyNumberFormat="1" applyFont="1" applyFill="1" applyBorder="1"/>
    <xf numFmtId="0" fontId="5" fillId="0" borderId="20" xfId="0" applyFont="1" applyBorder="1"/>
    <xf numFmtId="4" fontId="5" fillId="0" borderId="20" xfId="0" applyNumberFormat="1" applyFont="1" applyBorder="1"/>
    <xf numFmtId="4" fontId="5" fillId="4" borderId="20" xfId="0" applyNumberFormat="1" applyFont="1" applyFill="1" applyBorder="1"/>
    <xf numFmtId="4" fontId="5" fillId="0" borderId="21" xfId="0" applyNumberFormat="1" applyFont="1" applyBorder="1"/>
    <xf numFmtId="4" fontId="5" fillId="0" borderId="22" xfId="0" applyNumberFormat="1" applyFont="1" applyBorder="1"/>
    <xf numFmtId="4" fontId="5" fillId="6" borderId="20" xfId="0" applyNumberFormat="1" applyFont="1" applyFill="1" applyBorder="1"/>
    <xf numFmtId="0" fontId="5" fillId="0" borderId="23" xfId="0" applyFont="1" applyBorder="1"/>
    <xf numFmtId="0" fontId="5" fillId="4" borderId="23" xfId="0" applyFont="1" applyFill="1" applyBorder="1"/>
    <xf numFmtId="0" fontId="5" fillId="0" borderId="24" xfId="0" applyFont="1" applyBorder="1"/>
    <xf numFmtId="0" fontId="5" fillId="3" borderId="25" xfId="0" applyFont="1" applyFill="1" applyBorder="1"/>
    <xf numFmtId="0" fontId="5" fillId="0" borderId="26" xfId="0" applyFont="1" applyBorder="1"/>
    <xf numFmtId="0" fontId="8" fillId="2" borderId="1" xfId="0" applyFont="1" applyFill="1" applyBorder="1"/>
    <xf numFmtId="0" fontId="0" fillId="2" borderId="11" xfId="0" applyFill="1" applyBorder="1"/>
    <xf numFmtId="0" fontId="0" fillId="2" borderId="2" xfId="0" applyFill="1" applyBorder="1"/>
    <xf numFmtId="0" fontId="3" fillId="0" borderId="0" xfId="0" applyFont="1"/>
    <xf numFmtId="0" fontId="9" fillId="0" borderId="4" xfId="0" applyFont="1" applyBorder="1"/>
    <xf numFmtId="0" fontId="0" fillId="3" borderId="14" xfId="0" applyFill="1" applyBorder="1"/>
    <xf numFmtId="0" fontId="7" fillId="0" borderId="5" xfId="0" applyFont="1" applyBorder="1"/>
    <xf numFmtId="0" fontId="7" fillId="0" borderId="6" xfId="0" applyFont="1" applyBorder="1"/>
    <xf numFmtId="0" fontId="0" fillId="3" borderId="18" xfId="0" applyFill="1" applyBorder="1"/>
    <xf numFmtId="0" fontId="7" fillId="0" borderId="27" xfId="0" applyFont="1" applyBorder="1"/>
    <xf numFmtId="0" fontId="7" fillId="0" borderId="19" xfId="0" applyFont="1" applyBorder="1"/>
    <xf numFmtId="4" fontId="7" fillId="0" borderId="6" xfId="0" applyNumberFormat="1" applyFont="1" applyBorder="1"/>
    <xf numFmtId="0" fontId="7" fillId="0" borderId="7" xfId="0" applyFont="1" applyBorder="1"/>
    <xf numFmtId="4" fontId="7" fillId="0" borderId="8" xfId="0" applyNumberFormat="1" applyFont="1" applyBorder="1"/>
    <xf numFmtId="0" fontId="7" fillId="0" borderId="28" xfId="0" applyFont="1" applyBorder="1"/>
    <xf numFmtId="0" fontId="7" fillId="0" borderId="9" xfId="0" applyFont="1" applyBorder="1"/>
    <xf numFmtId="0" fontId="7" fillId="0" borderId="29" xfId="0" applyFont="1" applyBorder="1"/>
    <xf numFmtId="0" fontId="7" fillId="0" borderId="10" xfId="0" applyFont="1" applyBorder="1"/>
    <xf numFmtId="0" fontId="10" fillId="7" borderId="4" xfId="0" applyFont="1" applyFill="1" applyBorder="1"/>
    <xf numFmtId="0" fontId="10" fillId="7" borderId="6" xfId="0" applyFont="1" applyFill="1" applyBorder="1"/>
    <xf numFmtId="4" fontId="10" fillId="7" borderId="6" xfId="0" applyNumberFormat="1" applyFont="1" applyFill="1" applyBorder="1"/>
    <xf numFmtId="4" fontId="5" fillId="7" borderId="8" xfId="0" applyNumberFormat="1" applyFont="1" applyFill="1" applyBorder="1"/>
    <xf numFmtId="0" fontId="0" fillId="3" borderId="25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2" xfId="0" applyFill="1" applyBorder="1"/>
    <xf numFmtId="0" fontId="11" fillId="6" borderId="12" xfId="0" applyFont="1" applyFill="1" applyBorder="1"/>
    <xf numFmtId="0" fontId="10" fillId="8" borderId="12" xfId="0" applyFont="1" applyFill="1" applyBorder="1"/>
    <xf numFmtId="0" fontId="9" fillId="0" borderId="12" xfId="0" applyFont="1" applyBorder="1"/>
    <xf numFmtId="0" fontId="12" fillId="6" borderId="12" xfId="0" applyFont="1" applyFill="1" applyBorder="1"/>
    <xf numFmtId="0" fontId="7" fillId="3" borderId="14" xfId="0" applyFont="1" applyFill="1" applyBorder="1"/>
    <xf numFmtId="0" fontId="11" fillId="6" borderId="15" xfId="0" applyFont="1" applyFill="1" applyBorder="1"/>
    <xf numFmtId="0" fontId="5" fillId="7" borderId="12" xfId="0" applyFont="1" applyFill="1" applyBorder="1"/>
    <xf numFmtId="0" fontId="7" fillId="4" borderId="12" xfId="0" applyFont="1" applyFill="1" applyBorder="1"/>
    <xf numFmtId="0" fontId="7" fillId="6" borderId="16" xfId="0" applyFont="1" applyFill="1" applyBorder="1"/>
    <xf numFmtId="0" fontId="10" fillId="8" borderId="16" xfId="0" applyFont="1" applyFill="1" applyBorder="1"/>
    <xf numFmtId="0" fontId="12" fillId="6" borderId="16" xfId="0" applyFont="1" applyFill="1" applyBorder="1"/>
    <xf numFmtId="0" fontId="7" fillId="3" borderId="18" xfId="0" applyFont="1" applyFill="1" applyBorder="1"/>
    <xf numFmtId="0" fontId="7" fillId="6" borderId="19" xfId="0" applyFont="1" applyFill="1" applyBorder="1"/>
    <xf numFmtId="0" fontId="5" fillId="7" borderId="16" xfId="0" applyFont="1" applyFill="1" applyBorder="1"/>
    <xf numFmtId="0" fontId="7" fillId="4" borderId="16" xfId="0" applyFont="1" applyFill="1" applyBorder="1"/>
    <xf numFmtId="4" fontId="7" fillId="6" borderId="6" xfId="0" applyNumberFormat="1" applyFont="1" applyFill="1" applyBorder="1"/>
    <xf numFmtId="4" fontId="10" fillId="8" borderId="6" xfId="0" applyNumberFormat="1" applyFont="1" applyFill="1" applyBorder="1"/>
    <xf numFmtId="4" fontId="12" fillId="6" borderId="6" xfId="0" applyNumberFormat="1" applyFont="1" applyFill="1" applyBorder="1"/>
    <xf numFmtId="4" fontId="7" fillId="3" borderId="18" xfId="0" applyNumberFormat="1" applyFont="1" applyFill="1" applyBorder="1"/>
    <xf numFmtId="4" fontId="7" fillId="6" borderId="19" xfId="0" applyNumberFormat="1" applyFont="1" applyFill="1" applyBorder="1"/>
    <xf numFmtId="4" fontId="5" fillId="7" borderId="6" xfId="0" applyNumberFormat="1" applyFont="1" applyFill="1" applyBorder="1"/>
    <xf numFmtId="4" fontId="7" fillId="4" borderId="16" xfId="0" applyNumberFormat="1" applyFont="1" applyFill="1" applyBorder="1"/>
    <xf numFmtId="0" fontId="7" fillId="0" borderId="20" xfId="0" applyFont="1" applyBorder="1"/>
    <xf numFmtId="4" fontId="7" fillId="0" borderId="20" xfId="0" applyNumberFormat="1" applyFont="1" applyBorder="1"/>
    <xf numFmtId="4" fontId="7" fillId="0" borderId="22" xfId="0" applyNumberFormat="1" applyFont="1" applyBorder="1"/>
    <xf numFmtId="4" fontId="10" fillId="0" borderId="20" xfId="0" applyNumberFormat="1" applyFont="1" applyBorder="1"/>
    <xf numFmtId="4" fontId="9" fillId="4" borderId="20" xfId="0" applyNumberFormat="1" applyFont="1" applyFill="1" applyBorder="1" applyAlignment="1">
      <alignment horizontal="center"/>
    </xf>
    <xf numFmtId="0" fontId="7" fillId="0" borderId="23" xfId="0" applyFont="1" applyBorder="1"/>
    <xf numFmtId="0" fontId="7" fillId="3" borderId="25" xfId="0" applyFont="1" applyFill="1" applyBorder="1"/>
    <xf numFmtId="0" fontId="7" fillId="0" borderId="26" xfId="0" applyFont="1" applyBorder="1"/>
    <xf numFmtId="0" fontId="0" fillId="0" borderId="2" xfId="0" applyBorder="1"/>
    <xf numFmtId="0" fontId="2" fillId="3" borderId="30" xfId="0" applyFont="1" applyFill="1" applyBorder="1"/>
    <xf numFmtId="0" fontId="12" fillId="4" borderId="4" xfId="0" applyFont="1" applyFill="1" applyBorder="1"/>
    <xf numFmtId="0" fontId="2" fillId="3" borderId="0" xfId="0" applyFont="1" applyFill="1" applyBorder="1"/>
    <xf numFmtId="0" fontId="12" fillId="4" borderId="6" xfId="0" applyFont="1" applyFill="1" applyBorder="1"/>
    <xf numFmtId="4" fontId="12" fillId="4" borderId="6" xfId="0" applyNumberFormat="1" applyFont="1" applyFill="1" applyBorder="1"/>
    <xf numFmtId="4" fontId="12" fillId="4" borderId="8" xfId="0" applyNumberFormat="1" applyFont="1" applyFill="1" applyBorder="1"/>
    <xf numFmtId="0" fontId="12" fillId="4" borderId="8" xfId="0" applyFont="1" applyFill="1" applyBorder="1"/>
    <xf numFmtId="4" fontId="5" fillId="9" borderId="8" xfId="0" applyNumberFormat="1" applyFont="1" applyFill="1" applyBorder="1"/>
    <xf numFmtId="0" fontId="0" fillId="3" borderId="31" xfId="0" applyFill="1" applyBorder="1"/>
    <xf numFmtId="0" fontId="0" fillId="3" borderId="30" xfId="0" applyFill="1" applyBorder="1"/>
    <xf numFmtId="0" fontId="5" fillId="9" borderId="8" xfId="0" applyFont="1" applyFill="1" applyBorder="1"/>
    <xf numFmtId="0" fontId="0" fillId="3" borderId="32" xfId="0" applyFill="1" applyBorder="1"/>
    <xf numFmtId="0" fontId="0" fillId="3" borderId="33" xfId="0" applyFill="1" applyBorder="1"/>
    <xf numFmtId="0" fontId="9" fillId="0" borderId="15" xfId="0" applyFont="1" applyBorder="1"/>
    <xf numFmtId="0" fontId="10" fillId="4" borderId="15" xfId="0" applyFont="1" applyFill="1" applyBorder="1"/>
    <xf numFmtId="0" fontId="0" fillId="10" borderId="30" xfId="0" applyFill="1" applyBorder="1"/>
    <xf numFmtId="0" fontId="11" fillId="6" borderId="3" xfId="0" applyFont="1" applyFill="1" applyBorder="1"/>
    <xf numFmtId="0" fontId="10" fillId="4" borderId="34" xfId="0" applyFont="1" applyFill="1" applyBorder="1"/>
    <xf numFmtId="0" fontId="11" fillId="6" borderId="4" xfId="0" applyFont="1" applyFill="1" applyBorder="1"/>
    <xf numFmtId="0" fontId="7" fillId="0" borderId="17" xfId="0" applyFont="1" applyBorder="1"/>
    <xf numFmtId="0" fontId="10" fillId="4" borderId="19" xfId="0" applyFont="1" applyFill="1" applyBorder="1"/>
    <xf numFmtId="0" fontId="0" fillId="10" borderId="0" xfId="0" applyFill="1" applyBorder="1"/>
    <xf numFmtId="0" fontId="7" fillId="6" borderId="5" xfId="0" applyFont="1" applyFill="1" applyBorder="1"/>
    <xf numFmtId="0" fontId="10" fillId="4" borderId="35" xfId="0" applyFont="1" applyFill="1" applyBorder="1"/>
    <xf numFmtId="0" fontId="7" fillId="6" borderId="6" xfId="0" applyFont="1" applyFill="1" applyBorder="1"/>
    <xf numFmtId="4" fontId="10" fillId="4" borderId="6" xfId="0" applyNumberFormat="1" applyFont="1" applyFill="1" applyBorder="1"/>
    <xf numFmtId="4" fontId="7" fillId="6" borderId="5" xfId="0" applyNumberFormat="1" applyFont="1" applyFill="1" applyBorder="1"/>
    <xf numFmtId="0" fontId="7" fillId="0" borderId="15" xfId="0" applyFont="1" applyBorder="1"/>
    <xf numFmtId="4" fontId="10" fillId="4" borderId="22" xfId="0" applyNumberFormat="1" applyFont="1" applyFill="1" applyBorder="1"/>
    <xf numFmtId="4" fontId="7" fillId="0" borderId="7" xfId="0" applyNumberFormat="1" applyFont="1" applyBorder="1"/>
    <xf numFmtId="4" fontId="7" fillId="0" borderId="36" xfId="0" applyNumberFormat="1" applyFont="1" applyBorder="1"/>
    <xf numFmtId="0" fontId="7" fillId="0" borderId="24" xfId="0" applyFont="1" applyBorder="1"/>
    <xf numFmtId="0" fontId="7" fillId="0" borderId="37" xfId="0" applyFont="1" applyBorder="1"/>
    <xf numFmtId="0" fontId="10" fillId="4" borderId="26" xfId="0" applyFont="1" applyFill="1" applyBorder="1"/>
    <xf numFmtId="0" fontId="0" fillId="10" borderId="33" xfId="0" applyFill="1" applyBorder="1"/>
    <xf numFmtId="0" fontId="7" fillId="0" borderId="38" xfId="0" applyFont="1" applyBorder="1"/>
    <xf numFmtId="0" fontId="8" fillId="2" borderId="31" xfId="0" applyFont="1" applyFill="1" applyBorder="1"/>
    <xf numFmtId="0" fontId="8" fillId="2" borderId="30" xfId="0" applyFont="1" applyFill="1" applyBorder="1"/>
    <xf numFmtId="0" fontId="8" fillId="2" borderId="39" xfId="0" applyFont="1" applyFill="1" applyBorder="1"/>
    <xf numFmtId="0" fontId="0" fillId="2" borderId="30" xfId="0" applyFill="1" applyBorder="1"/>
    <xf numFmtId="0" fontId="4" fillId="0" borderId="0" xfId="0" applyFont="1"/>
    <xf numFmtId="0" fontId="0" fillId="2" borderId="0" xfId="0" applyFill="1" applyBorder="1"/>
    <xf numFmtId="0" fontId="7" fillId="6" borderId="4" xfId="0" applyFont="1" applyFill="1" applyBorder="1"/>
    <xf numFmtId="0" fontId="0" fillId="2" borderId="40" xfId="0" applyFill="1" applyBorder="1"/>
    <xf numFmtId="4" fontId="7" fillId="6" borderId="8" xfId="0" applyNumberFormat="1" applyFont="1" applyFill="1" applyBorder="1"/>
    <xf numFmtId="0" fontId="7" fillId="6" borderId="10" xfId="0" applyFont="1" applyFill="1" applyBorder="1"/>
    <xf numFmtId="0" fontId="0" fillId="2" borderId="41" xfId="0" applyFill="1" applyBorder="1"/>
    <xf numFmtId="0" fontId="0" fillId="2" borderId="32" xfId="0" applyFill="1" applyBorder="1"/>
    <xf numFmtId="0" fontId="0" fillId="2" borderId="39" xfId="0" applyFill="1" applyBorder="1"/>
    <xf numFmtId="0" fontId="0" fillId="2" borderId="33" xfId="0" applyFill="1" applyBorder="1"/>
    <xf numFmtId="0" fontId="7" fillId="6" borderId="42" xfId="0" applyFont="1" applyFill="1" applyBorder="1"/>
    <xf numFmtId="0" fontId="7" fillId="6" borderId="15" xfId="0" applyFont="1" applyFill="1" applyBorder="1"/>
    <xf numFmtId="0" fontId="7" fillId="6" borderId="12" xfId="0" applyFont="1" applyFill="1" applyBorder="1"/>
    <xf numFmtId="0" fontId="7" fillId="6" borderId="43" xfId="0" applyFont="1" applyFill="1" applyBorder="1"/>
    <xf numFmtId="4" fontId="7" fillId="6" borderId="43" xfId="0" applyNumberFormat="1" applyFont="1" applyFill="1" applyBorder="1"/>
    <xf numFmtId="4" fontId="7" fillId="6" borderId="20" xfId="0" applyNumberFormat="1" applyFont="1" applyFill="1" applyBorder="1"/>
    <xf numFmtId="0" fontId="8" fillId="2" borderId="32" xfId="0" applyFont="1" applyFill="1" applyBorder="1"/>
    <xf numFmtId="0" fontId="8" fillId="2" borderId="0" xfId="0" applyFont="1" applyFill="1" applyBorder="1"/>
    <xf numFmtId="0" fontId="8" fillId="2" borderId="40" xfId="0" applyFont="1" applyFill="1" applyBorder="1"/>
    <xf numFmtId="0" fontId="5" fillId="6" borderId="3" xfId="0" applyFont="1" applyFill="1" applyBorder="1"/>
    <xf numFmtId="0" fontId="5" fillId="6" borderId="5" xfId="0" applyFont="1" applyFill="1" applyBorder="1"/>
    <xf numFmtId="0" fontId="7" fillId="8" borderId="7" xfId="0" applyFont="1" applyFill="1" applyBorder="1"/>
    <xf numFmtId="0" fontId="7" fillId="8" borderId="9" xfId="0" applyFont="1" applyFill="1" applyBorder="1"/>
    <xf numFmtId="0" fontId="5" fillId="4" borderId="10" xfId="0" applyFont="1" applyFill="1" applyBorder="1"/>
    <xf numFmtId="0" fontId="0" fillId="0" borderId="0" xfId="0" applyBorder="1"/>
    <xf numFmtId="0" fontId="9" fillId="6" borderId="12" xfId="0" applyFont="1" applyFill="1" applyBorder="1"/>
    <xf numFmtId="4" fontId="7" fillId="6" borderId="16" xfId="0" applyNumberFormat="1" applyFont="1" applyFill="1" applyBorder="1"/>
    <xf numFmtId="0" fontId="0" fillId="0" borderId="16" xfId="0" applyBorder="1"/>
    <xf numFmtId="0" fontId="0" fillId="0" borderId="44" xfId="0" applyBorder="1"/>
    <xf numFmtId="0" fontId="5" fillId="0" borderId="3" xfId="0" applyFont="1" applyBorder="1"/>
    <xf numFmtId="0" fontId="7" fillId="0" borderId="4" xfId="0" applyFont="1" applyBorder="1"/>
    <xf numFmtId="0" fontId="0" fillId="0" borderId="0" xfId="0" applyBorder="1"/>
    <xf numFmtId="0" fontId="5" fillId="0" borderId="5" xfId="0" applyFont="1" applyBorder="1"/>
    <xf numFmtId="0" fontId="7" fillId="0" borderId="16" xfId="0" applyFont="1" applyBorder="1"/>
    <xf numFmtId="4" fontId="7" fillId="0" borderId="6" xfId="0" applyNumberFormat="1" applyFont="1" applyBorder="1"/>
    <xf numFmtId="0" fontId="5" fillId="0" borderId="7" xfId="0" applyFont="1" applyBorder="1"/>
    <xf numFmtId="4" fontId="7" fillId="0" borderId="20" xfId="0" applyNumberFormat="1" applyFont="1" applyBorder="1"/>
    <xf numFmtId="4" fontId="5" fillId="0" borderId="10" xfId="0" applyNumberFormat="1" applyFont="1" applyBorder="1"/>
    <xf numFmtId="0" fontId="7" fillId="0" borderId="45" xfId="0" applyFont="1" applyBorder="1" applyAlignment="1">
      <alignment horizontal="right"/>
    </xf>
    <xf numFmtId="0" fontId="0" fillId="0" borderId="46" xfId="0" applyBorder="1"/>
    <xf numFmtId="0" fontId="7" fillId="0" borderId="17" xfId="0" applyFont="1" applyBorder="1"/>
    <xf numFmtId="0" fontId="0" fillId="0" borderId="0" xfId="0" applyFont="1" applyBorder="1"/>
    <xf numFmtId="0" fontId="0" fillId="0" borderId="47" xfId="0" applyBorder="1"/>
    <xf numFmtId="4" fontId="7" fillId="0" borderId="48" xfId="0" applyNumberFormat="1" applyFont="1" applyBorder="1"/>
    <xf numFmtId="4" fontId="7" fillId="0" borderId="21" xfId="0" applyNumberFormat="1" applyFont="1" applyBorder="1"/>
    <xf numFmtId="4" fontId="5" fillId="0" borderId="49" xfId="0" applyNumberFormat="1" applyFont="1" applyBorder="1"/>
    <xf numFmtId="4" fontId="5" fillId="0" borderId="46" xfId="0" applyNumberFormat="1" applyFont="1" applyBorder="1"/>
    <xf numFmtId="0" fontId="0" fillId="0" borderId="32" xfId="0" applyBorder="1"/>
    <xf numFmtId="0" fontId="0" fillId="0" borderId="39" xfId="0" applyBorder="1"/>
    <xf numFmtId="0" fontId="0" fillId="0" borderId="30" xfId="0" applyBorder="1"/>
    <xf numFmtId="0" fontId="0" fillId="0" borderId="32" xfId="0" applyBorder="1"/>
    <xf numFmtId="0" fontId="0" fillId="0" borderId="40" xfId="0" applyBorder="1"/>
    <xf numFmtId="0" fontId="8" fillId="0" borderId="0" xfId="0" applyFont="1"/>
    <xf numFmtId="0" fontId="5" fillId="0" borderId="4" xfId="0" applyFont="1" applyBorder="1"/>
    <xf numFmtId="0" fontId="9" fillId="11" borderId="4" xfId="0" applyFont="1" applyFill="1" applyBorder="1"/>
    <xf numFmtId="0" fontId="7" fillId="11" borderId="6" xfId="0" applyFont="1" applyFill="1" applyBorder="1"/>
    <xf numFmtId="0" fontId="7" fillId="11" borderId="19" xfId="0" applyFont="1" applyFill="1" applyBorder="1"/>
    <xf numFmtId="4" fontId="7" fillId="11" borderId="6" xfId="0" applyNumberFormat="1" applyFont="1" applyFill="1" applyBorder="1"/>
    <xf numFmtId="4" fontId="7" fillId="11" borderId="8" xfId="0" applyNumberFormat="1" applyFont="1" applyFill="1" applyBorder="1"/>
    <xf numFmtId="164" fontId="7" fillId="11" borderId="8" xfId="0" applyNumberFormat="1" applyFont="1" applyFill="1" applyBorder="1"/>
    <xf numFmtId="0" fontId="9" fillId="11" borderId="15" xfId="0" applyFont="1" applyFill="1" applyBorder="1"/>
    <xf numFmtId="0" fontId="9" fillId="11" borderId="12" xfId="0" applyFont="1" applyFill="1" applyBorder="1"/>
    <xf numFmtId="0" fontId="7" fillId="11" borderId="16" xfId="0" applyFont="1" applyFill="1" applyBorder="1"/>
    <xf numFmtId="4" fontId="7" fillId="11" borderId="22" xfId="0" applyNumberFormat="1" applyFont="1" applyFill="1" applyBorder="1"/>
    <xf numFmtId="4" fontId="7" fillId="11" borderId="20" xfId="0" applyNumberFormat="1" applyFont="1" applyFill="1" applyBorder="1"/>
    <xf numFmtId="0" fontId="7" fillId="11" borderId="26" xfId="0" applyFont="1" applyFill="1" applyBorder="1"/>
    <xf numFmtId="0" fontId="7" fillId="11" borderId="23" xfId="0" applyFont="1" applyFill="1" applyBorder="1"/>
    <xf numFmtId="4" fontId="5" fillId="11" borderId="8" xfId="0" applyNumberFormat="1" applyFont="1" applyFill="1" applyBorder="1"/>
    <xf numFmtId="0" fontId="5" fillId="11" borderId="8" xfId="0" applyFont="1" applyFill="1" applyBorder="1"/>
    <xf numFmtId="0" fontId="9" fillId="12" borderId="4" xfId="0" applyFont="1" applyFill="1" applyBorder="1"/>
    <xf numFmtId="0" fontId="7" fillId="12" borderId="6" xfId="0" applyFont="1" applyFill="1" applyBorder="1"/>
    <xf numFmtId="4" fontId="7" fillId="12" borderId="6" xfId="0" applyNumberFormat="1" applyFont="1" applyFill="1" applyBorder="1"/>
    <xf numFmtId="4" fontId="7" fillId="12" borderId="8" xfId="0" applyNumberFormat="1" applyFont="1" applyFill="1" applyBorder="1"/>
    <xf numFmtId="0" fontId="5" fillId="14" borderId="3" xfId="0" applyFont="1" applyFill="1" applyBorder="1"/>
    <xf numFmtId="0" fontId="7" fillId="14" borderId="4" xfId="0" applyFont="1" applyFill="1" applyBorder="1"/>
    <xf numFmtId="0" fontId="5" fillId="14" borderId="5" xfId="0" applyFont="1" applyFill="1" applyBorder="1"/>
    <xf numFmtId="0" fontId="7" fillId="14" borderId="6" xfId="0" applyFont="1" applyFill="1" applyBorder="1"/>
    <xf numFmtId="4" fontId="7" fillId="14" borderId="6" xfId="0" applyNumberFormat="1" applyFont="1" applyFill="1" applyBorder="1"/>
    <xf numFmtId="0" fontId="7" fillId="15" borderId="7" xfId="0" applyFont="1" applyFill="1" applyBorder="1"/>
    <xf numFmtId="4" fontId="12" fillId="15" borderId="8" xfId="0" applyNumberFormat="1" applyFont="1" applyFill="1" applyBorder="1"/>
    <xf numFmtId="0" fontId="7" fillId="15" borderId="9" xfId="0" applyFont="1" applyFill="1" applyBorder="1"/>
    <xf numFmtId="0" fontId="13" fillId="15" borderId="10" xfId="0" applyFont="1" applyFill="1" applyBorder="1"/>
    <xf numFmtId="0" fontId="7" fillId="14" borderId="3" xfId="0" applyFont="1" applyFill="1" applyBorder="1"/>
    <xf numFmtId="0" fontId="7" fillId="14" borderId="5" xfId="0" applyFont="1" applyFill="1" applyBorder="1"/>
    <xf numFmtId="0" fontId="6" fillId="12" borderId="12" xfId="0" applyFont="1" applyFill="1" applyBorder="1"/>
    <xf numFmtId="0" fontId="7" fillId="12" borderId="16" xfId="0" applyFont="1" applyFill="1" applyBorder="1"/>
    <xf numFmtId="4" fontId="7" fillId="12" borderId="16" xfId="0" applyNumberFormat="1" applyFont="1" applyFill="1" applyBorder="1"/>
    <xf numFmtId="4" fontId="5" fillId="12" borderId="20" xfId="0" applyNumberFormat="1" applyFont="1" applyFill="1" applyBorder="1"/>
    <xf numFmtId="0" fontId="5" fillId="12" borderId="23" xfId="0" applyFont="1" applyFill="1" applyBorder="1"/>
    <xf numFmtId="0" fontId="0" fillId="1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CE181E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9C3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BA131A"/>
      <rgbColor rgb="FFED1C24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K21" sqref="K21"/>
    </sheetView>
  </sheetViews>
  <sheetFormatPr defaultRowHeight="15"/>
  <cols>
    <col min="1" max="1" width="13.140625" customWidth="1"/>
    <col min="2" max="2" width="11.28515625" customWidth="1"/>
    <col min="3" max="3" width="12" customWidth="1"/>
    <col min="4" max="4" width="11.28515625" customWidth="1"/>
    <col min="5" max="5" width="13" customWidth="1"/>
    <col min="6" max="6" width="4.28515625" customWidth="1"/>
    <col min="7" max="7" width="9.28515625" customWidth="1"/>
    <col min="8" max="8" width="11" customWidth="1"/>
    <col min="9" max="9" width="8.7109375" customWidth="1"/>
    <col min="10" max="10" width="10.5703125" customWidth="1"/>
    <col min="11" max="11" width="11.85546875" customWidth="1"/>
    <col min="12" max="12" width="13.140625" customWidth="1"/>
    <col min="13" max="13" width="8.7109375" customWidth="1"/>
    <col min="14" max="14" width="13.140625" customWidth="1"/>
    <col min="15" max="15" width="8.7109375" customWidth="1"/>
    <col min="16" max="16" width="13.140625" customWidth="1"/>
    <col min="17" max="17" width="8.7109375" customWidth="1"/>
    <col min="18" max="18" width="13.140625" customWidth="1"/>
    <col min="19" max="19" width="8.7109375" customWidth="1"/>
    <col min="20" max="20" width="13.140625" customWidth="1"/>
    <col min="21" max="21" width="8.7109375" customWidth="1"/>
    <col min="22" max="22" width="13.140625" customWidth="1"/>
    <col min="23" max="23" width="8.7109375" customWidth="1"/>
    <col min="24" max="24" width="13.140625" customWidth="1"/>
    <col min="25" max="25" width="8.7109375" customWidth="1"/>
    <col min="26" max="26" width="13.140625" customWidth="1"/>
    <col min="27" max="27" width="11.140625" customWidth="1"/>
    <col min="28" max="1025" width="8.7109375" customWidth="1"/>
  </cols>
  <sheetData>
    <row r="1" spans="1:11">
      <c r="A1" s="1" t="s">
        <v>0</v>
      </c>
      <c r="B1" s="2"/>
      <c r="C1" s="3" t="s">
        <v>1</v>
      </c>
      <c r="D1" s="4">
        <v>80</v>
      </c>
      <c r="E1" s="5"/>
      <c r="F1" s="5"/>
      <c r="G1" s="5"/>
      <c r="H1" s="5"/>
      <c r="I1" s="5"/>
      <c r="J1" s="5"/>
      <c r="K1" s="5"/>
    </row>
    <row r="2" spans="1:11">
      <c r="A2" s="6" t="s">
        <v>2</v>
      </c>
      <c r="B2" s="7">
        <v>301</v>
      </c>
      <c r="C2" s="8"/>
      <c r="D2" s="8"/>
      <c r="E2" s="8"/>
      <c r="F2" s="8"/>
      <c r="G2" s="8"/>
      <c r="H2" s="8"/>
      <c r="I2" s="8"/>
      <c r="J2" s="5"/>
      <c r="K2" s="5"/>
    </row>
    <row r="3" spans="1:11">
      <c r="A3" s="9" t="s">
        <v>3</v>
      </c>
      <c r="B3" s="10">
        <v>57.1</v>
      </c>
      <c r="C3" s="11"/>
      <c r="D3" s="11"/>
      <c r="E3" s="11"/>
      <c r="F3" s="11"/>
      <c r="G3" s="11"/>
      <c r="H3" s="11"/>
      <c r="I3" s="11"/>
      <c r="J3" s="12"/>
      <c r="K3" s="12"/>
    </row>
    <row r="4" spans="1:11">
      <c r="A4" s="9" t="s">
        <v>4</v>
      </c>
      <c r="B4" s="10">
        <v>57.1</v>
      </c>
      <c r="C4" s="11"/>
      <c r="D4" s="11"/>
      <c r="E4" s="11"/>
      <c r="F4" s="11"/>
      <c r="G4" s="11"/>
      <c r="H4" s="11"/>
      <c r="I4" s="11"/>
      <c r="J4" s="12"/>
      <c r="K4" s="12"/>
    </row>
    <row r="5" spans="1:11">
      <c r="A5" s="9" t="s">
        <v>5</v>
      </c>
      <c r="B5" s="10" t="s">
        <v>5</v>
      </c>
      <c r="C5" s="11"/>
      <c r="D5" s="11"/>
      <c r="E5" s="11"/>
      <c r="F5" s="11"/>
      <c r="G5" s="11"/>
      <c r="H5" s="11"/>
      <c r="I5" s="11"/>
      <c r="J5" s="12"/>
      <c r="K5" s="12"/>
    </row>
    <row r="6" spans="1:11">
      <c r="A6" s="9" t="s">
        <v>6</v>
      </c>
      <c r="B6" s="13">
        <f>B3*6000*D1</f>
        <v>27408000</v>
      </c>
      <c r="C6" s="11"/>
      <c r="D6" s="11"/>
      <c r="E6" s="11"/>
      <c r="F6" s="11"/>
      <c r="G6" s="11"/>
      <c r="H6" s="11"/>
      <c r="I6" s="11"/>
      <c r="J6" s="12"/>
      <c r="K6" s="12"/>
    </row>
    <row r="7" spans="1:11">
      <c r="A7" s="14" t="s">
        <v>7</v>
      </c>
      <c r="B7" s="15"/>
      <c r="C7" s="11"/>
      <c r="D7" s="11"/>
      <c r="E7" s="11"/>
      <c r="F7" s="11"/>
      <c r="G7" s="11"/>
      <c r="H7" s="11"/>
      <c r="I7" s="11"/>
      <c r="J7" s="12"/>
      <c r="K7" s="12"/>
    </row>
    <row r="8" spans="1:11">
      <c r="A8" s="16" t="s">
        <v>8</v>
      </c>
      <c r="B8" s="17"/>
      <c r="C8" s="11"/>
      <c r="D8" s="11"/>
      <c r="E8" s="11"/>
      <c r="F8" s="11"/>
      <c r="G8" s="11"/>
      <c r="H8" s="11"/>
      <c r="I8" s="11"/>
      <c r="J8" s="12"/>
      <c r="K8" s="12"/>
    </row>
    <row r="9" spans="1:11">
      <c r="A9" s="6" t="s">
        <v>9</v>
      </c>
      <c r="B9" s="7">
        <v>302</v>
      </c>
      <c r="C9" s="12"/>
      <c r="D9" s="12"/>
      <c r="E9" s="12"/>
      <c r="F9" s="12"/>
      <c r="G9" s="12"/>
      <c r="H9" s="12"/>
      <c r="I9" s="12"/>
      <c r="J9" s="12"/>
      <c r="K9" s="12"/>
    </row>
    <row r="10" spans="1:11">
      <c r="A10" s="9" t="s">
        <v>3</v>
      </c>
      <c r="B10" s="10">
        <v>43.7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1">
      <c r="A11" s="9" t="s">
        <v>4</v>
      </c>
      <c r="B11" s="10">
        <f>33.9+4.5</f>
        <v>38.4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>
      <c r="A12" s="9" t="s">
        <v>10</v>
      </c>
      <c r="B12" s="10">
        <v>5.3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>
      <c r="A13" s="9" t="s">
        <v>11</v>
      </c>
      <c r="B13" s="13">
        <f>B10*6000*D1</f>
        <v>20976000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>
      <c r="A14" s="14" t="s">
        <v>7</v>
      </c>
      <c r="B14" s="15"/>
      <c r="C14" s="12"/>
      <c r="D14" s="12"/>
      <c r="E14" s="12"/>
      <c r="F14" s="12"/>
      <c r="G14" s="12"/>
      <c r="H14" s="12"/>
      <c r="I14" s="12"/>
      <c r="J14" s="12"/>
      <c r="K14" s="12"/>
    </row>
    <row r="15" spans="1:11">
      <c r="A15" s="14" t="s">
        <v>8</v>
      </c>
      <c r="B15" s="18"/>
      <c r="C15" s="12"/>
      <c r="D15" s="12"/>
      <c r="E15" s="12"/>
      <c r="F15" s="12"/>
      <c r="G15" s="12"/>
      <c r="H15" s="12"/>
      <c r="I15" s="12"/>
      <c r="J15" s="12"/>
      <c r="K15" s="12"/>
    </row>
    <row r="16" spans="1:1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2">
      <c r="A17" s="6" t="s">
        <v>9</v>
      </c>
      <c r="B17" s="22">
        <v>303</v>
      </c>
      <c r="C17" s="22">
        <v>304</v>
      </c>
      <c r="D17" s="23"/>
      <c r="E17" s="24">
        <v>306</v>
      </c>
      <c r="F17" s="25"/>
      <c r="G17" s="26"/>
      <c r="H17" s="233">
        <v>308</v>
      </c>
      <c r="I17" s="27"/>
      <c r="J17" s="27"/>
      <c r="K17" s="22">
        <v>311</v>
      </c>
    </row>
    <row r="18" spans="1:12">
      <c r="A18" s="28" t="s">
        <v>3</v>
      </c>
      <c r="B18" s="28">
        <v>55.2</v>
      </c>
      <c r="C18" s="28">
        <f>C19+C20</f>
        <v>61.900000000000006</v>
      </c>
      <c r="D18" s="29"/>
      <c r="E18" s="30">
        <v>42.2</v>
      </c>
      <c r="F18" s="31"/>
      <c r="G18" s="32"/>
      <c r="H18" s="234">
        <v>36.5</v>
      </c>
      <c r="I18" s="34"/>
      <c r="J18" s="34"/>
      <c r="K18" s="33">
        <v>149</v>
      </c>
    </row>
    <row r="19" spans="1:12">
      <c r="A19" s="28" t="s">
        <v>4</v>
      </c>
      <c r="B19" s="28">
        <f>39.4+4.3</f>
        <v>43.699999999999996</v>
      </c>
      <c r="C19" s="28">
        <f>47.4+4.2</f>
        <v>51.6</v>
      </c>
      <c r="D19" s="29"/>
      <c r="E19" s="30">
        <f>29.9+4.4</f>
        <v>34.299999999999997</v>
      </c>
      <c r="F19" s="31"/>
      <c r="G19" s="32"/>
      <c r="H19" s="234">
        <f>28.1+3.7</f>
        <v>31.8</v>
      </c>
      <c r="I19" s="34"/>
      <c r="J19" s="34"/>
      <c r="K19" s="33">
        <f>9.9+70.5+4.1+6.5</f>
        <v>91</v>
      </c>
    </row>
    <row r="20" spans="1:12">
      <c r="A20" s="28" t="s">
        <v>12</v>
      </c>
      <c r="B20" s="28">
        <v>11.5</v>
      </c>
      <c r="C20" s="28">
        <f>5.7+4.6</f>
        <v>10.3</v>
      </c>
      <c r="D20" s="29"/>
      <c r="E20" s="30">
        <v>8.6</v>
      </c>
      <c r="F20" s="31"/>
      <c r="G20" s="32"/>
      <c r="H20" s="234">
        <v>4.7</v>
      </c>
      <c r="I20" s="34"/>
      <c r="J20" s="34"/>
      <c r="K20" s="33">
        <v>58</v>
      </c>
    </row>
    <row r="21" spans="1:12">
      <c r="A21" s="28" t="s">
        <v>11</v>
      </c>
      <c r="B21" s="35">
        <f>(B18*6000)*D1</f>
        <v>26496000</v>
      </c>
      <c r="C21" s="35">
        <f>(C18*6000)*D1</f>
        <v>29712000.000000004</v>
      </c>
      <c r="D21" s="36"/>
      <c r="E21" s="35">
        <f>(E18*6000)*D1</f>
        <v>20256000.000000004</v>
      </c>
      <c r="F21" s="37"/>
      <c r="G21" s="38"/>
      <c r="H21" s="235">
        <f>(H18*6000)*D1</f>
        <v>17520000</v>
      </c>
      <c r="I21" s="40"/>
      <c r="J21" s="40"/>
      <c r="K21" s="39">
        <f>(K18*4800)*D1</f>
        <v>57216000</v>
      </c>
    </row>
    <row r="22" spans="1:12">
      <c r="A22" s="41" t="s">
        <v>7</v>
      </c>
      <c r="B22" s="42"/>
      <c r="C22" s="42"/>
      <c r="D22" s="43"/>
      <c r="E22" s="44"/>
      <c r="F22" s="37"/>
      <c r="G22" s="45"/>
      <c r="H22" s="236"/>
      <c r="I22" s="46"/>
      <c r="J22" s="46"/>
      <c r="K22" s="42"/>
    </row>
    <row r="23" spans="1:12">
      <c r="A23" s="47" t="s">
        <v>8</v>
      </c>
      <c r="B23" s="47"/>
      <c r="C23" s="47"/>
      <c r="D23" s="48"/>
      <c r="E23" s="49"/>
      <c r="F23" s="50"/>
      <c r="G23" s="51" t="s">
        <v>13</v>
      </c>
      <c r="H23" s="237"/>
      <c r="I23" s="47"/>
      <c r="J23" s="47"/>
      <c r="K23" s="47"/>
    </row>
    <row r="26" spans="1:12">
      <c r="A26" s="238" t="s">
        <v>29</v>
      </c>
      <c r="B26" s="238"/>
      <c r="C26" s="238"/>
      <c r="D26" s="238"/>
      <c r="E26" s="238"/>
      <c r="F26" s="238"/>
      <c r="G26" s="238" t="s">
        <v>29</v>
      </c>
      <c r="H26" s="238"/>
      <c r="I26" s="238"/>
      <c r="J26" s="238"/>
      <c r="K26" s="238"/>
      <c r="L26" s="238"/>
    </row>
  </sheetData>
  <mergeCells count="2">
    <mergeCell ref="A26:F26"/>
    <mergeCell ref="G26:L26"/>
  </mergeCells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H13" sqref="H13"/>
    </sheetView>
  </sheetViews>
  <sheetFormatPr defaultRowHeight="15"/>
  <cols>
    <col min="1" max="1" width="13.140625" customWidth="1"/>
    <col min="2" max="3" width="12" customWidth="1"/>
    <col min="4" max="4" width="11" customWidth="1"/>
    <col min="5" max="5" width="11.140625" customWidth="1"/>
    <col min="6" max="6" width="4.5703125" customWidth="1"/>
    <col min="7" max="7" width="8.7109375" customWidth="1"/>
    <col min="8" max="8" width="11.5703125" customWidth="1"/>
    <col min="9" max="9" width="10.140625" customWidth="1"/>
    <col min="10" max="10" width="12.7109375" customWidth="1"/>
    <col min="11" max="1025" width="8.7109375" customWidth="1"/>
  </cols>
  <sheetData>
    <row r="1" spans="1:10">
      <c r="A1" s="52" t="s">
        <v>14</v>
      </c>
      <c r="B1" s="53"/>
      <c r="C1" s="53"/>
      <c r="D1" s="53"/>
      <c r="E1" s="54"/>
      <c r="G1" s="55" t="s">
        <v>1</v>
      </c>
      <c r="H1" s="55">
        <f>'3 этаж'!D1</f>
        <v>80</v>
      </c>
    </row>
    <row r="2" spans="1:10">
      <c r="A2" s="6" t="s">
        <v>9</v>
      </c>
      <c r="B2" s="203">
        <v>403</v>
      </c>
      <c r="C2" s="57"/>
      <c r="D2" s="6" t="s">
        <v>9</v>
      </c>
      <c r="E2" s="56">
        <v>401</v>
      </c>
    </row>
    <row r="3" spans="1:10">
      <c r="A3" s="58" t="s">
        <v>3</v>
      </c>
      <c r="B3" s="204">
        <v>48.1</v>
      </c>
      <c r="C3" s="60"/>
      <c r="D3" s="61" t="s">
        <v>3</v>
      </c>
      <c r="E3" s="59">
        <v>48</v>
      </c>
    </row>
    <row r="4" spans="1:10">
      <c r="A4" s="58" t="s">
        <v>4</v>
      </c>
      <c r="B4" s="205">
        <f>B3-B5</f>
        <v>48.1</v>
      </c>
      <c r="C4" s="60"/>
      <c r="D4" s="61" t="s">
        <v>4</v>
      </c>
      <c r="E4" s="62">
        <f>E3-E5</f>
        <v>48</v>
      </c>
    </row>
    <row r="5" spans="1:10">
      <c r="A5" s="58" t="s">
        <v>5</v>
      </c>
      <c r="B5" s="204"/>
      <c r="C5" s="60"/>
      <c r="D5" s="61" t="s">
        <v>5</v>
      </c>
      <c r="E5" s="59"/>
    </row>
    <row r="6" spans="1:10">
      <c r="A6" s="58" t="s">
        <v>11</v>
      </c>
      <c r="B6" s="206"/>
      <c r="C6" s="60"/>
      <c r="D6" s="61" t="s">
        <v>11</v>
      </c>
      <c r="E6" s="63">
        <f>(E3*6000)*H1</f>
        <v>23040000</v>
      </c>
    </row>
    <row r="7" spans="1:10">
      <c r="A7" s="64" t="s">
        <v>7</v>
      </c>
      <c r="B7" s="207"/>
      <c r="C7" s="60"/>
      <c r="D7" s="66" t="s">
        <v>7</v>
      </c>
      <c r="E7" s="65"/>
    </row>
    <row r="8" spans="1:10">
      <c r="A8" s="67" t="s">
        <v>8</v>
      </c>
      <c r="B8" s="208"/>
      <c r="C8" s="60"/>
      <c r="D8" s="68" t="s">
        <v>8</v>
      </c>
      <c r="E8" s="69"/>
    </row>
    <row r="9" spans="1:10">
      <c r="A9" s="6" t="s">
        <v>9</v>
      </c>
      <c r="B9" s="70"/>
      <c r="C9" s="60"/>
    </row>
    <row r="10" spans="1:10">
      <c r="A10" s="58" t="s">
        <v>3</v>
      </c>
      <c r="B10" s="71"/>
      <c r="C10" s="60"/>
    </row>
    <row r="11" spans="1:10">
      <c r="A11" s="58" t="s">
        <v>4</v>
      </c>
      <c r="B11" s="71"/>
      <c r="C11" s="60"/>
    </row>
    <row r="12" spans="1:10">
      <c r="A12" s="58" t="s">
        <v>12</v>
      </c>
      <c r="B12" s="71"/>
      <c r="C12" s="60"/>
    </row>
    <row r="13" spans="1:10">
      <c r="A13" s="58" t="s">
        <v>11</v>
      </c>
      <c r="B13" s="72"/>
      <c r="C13" s="60"/>
    </row>
    <row r="14" spans="1:10">
      <c r="A14" s="64" t="s">
        <v>7</v>
      </c>
      <c r="B14" s="73"/>
      <c r="C14" s="60"/>
    </row>
    <row r="15" spans="1:10">
      <c r="A15" s="67" t="s">
        <v>8</v>
      </c>
      <c r="B15" s="69"/>
      <c r="C15" s="74"/>
    </row>
    <row r="16" spans="1:10">
      <c r="A16" s="75"/>
      <c r="B16" s="76"/>
      <c r="C16" s="76"/>
      <c r="D16" s="76"/>
      <c r="E16" s="76"/>
      <c r="F16" s="76"/>
      <c r="G16" s="76"/>
      <c r="H16" s="76"/>
      <c r="I16" s="76"/>
      <c r="J16" s="77"/>
    </row>
    <row r="17" spans="1:10">
      <c r="A17" s="6" t="s">
        <v>9</v>
      </c>
      <c r="B17" s="78"/>
      <c r="C17" s="79"/>
      <c r="D17" s="80">
        <v>407</v>
      </c>
      <c r="E17" s="81"/>
      <c r="F17" s="82"/>
      <c r="G17" s="83">
        <v>409</v>
      </c>
      <c r="H17" s="84"/>
      <c r="I17" s="85"/>
      <c r="J17" s="80">
        <v>412</v>
      </c>
    </row>
    <row r="18" spans="1:10">
      <c r="A18" s="33" t="s">
        <v>3</v>
      </c>
      <c r="B18" s="86"/>
      <c r="C18" s="87"/>
      <c r="D18" s="33">
        <v>43.4</v>
      </c>
      <c r="E18" s="88"/>
      <c r="F18" s="89"/>
      <c r="G18" s="90"/>
      <c r="H18" s="91"/>
      <c r="I18" s="92"/>
      <c r="J18" s="33">
        <v>172.2</v>
      </c>
    </row>
    <row r="19" spans="1:10">
      <c r="A19" s="33" t="s">
        <v>4</v>
      </c>
      <c r="B19" s="86"/>
      <c r="C19" s="87"/>
      <c r="D19" s="62">
        <f>D18-D20</f>
        <v>33.9</v>
      </c>
      <c r="E19" s="88"/>
      <c r="F19" s="89"/>
      <c r="G19" s="90"/>
      <c r="H19" s="91"/>
      <c r="I19" s="92"/>
      <c r="J19" s="62">
        <f>J18-J20</f>
        <v>88.199999999999989</v>
      </c>
    </row>
    <row r="20" spans="1:10">
      <c r="A20" s="33" t="s">
        <v>12</v>
      </c>
      <c r="B20" s="86"/>
      <c r="C20" s="87"/>
      <c r="D20" s="33">
        <v>9.5</v>
      </c>
      <c r="E20" s="88"/>
      <c r="F20" s="89"/>
      <c r="G20" s="90"/>
      <c r="H20" s="91"/>
      <c r="I20" s="92"/>
      <c r="J20" s="33">
        <v>84</v>
      </c>
    </row>
    <row r="21" spans="1:10">
      <c r="A21" s="33" t="s">
        <v>11</v>
      </c>
      <c r="B21" s="93"/>
      <c r="C21" s="94"/>
      <c r="D21" s="63">
        <f>(D18*6000)*H1</f>
        <v>20832000</v>
      </c>
      <c r="E21" s="95"/>
      <c r="F21" s="96"/>
      <c r="G21" s="97"/>
      <c r="H21" s="98"/>
      <c r="I21" s="99"/>
      <c r="J21" s="63">
        <f>(J18*4800)*H1</f>
        <v>66124800</v>
      </c>
    </row>
    <row r="22" spans="1:10">
      <c r="A22" s="100" t="s">
        <v>7</v>
      </c>
      <c r="B22" s="101"/>
      <c r="C22" s="101"/>
      <c r="D22" s="101"/>
      <c r="E22" s="101"/>
      <c r="F22" s="96"/>
      <c r="G22" s="102"/>
      <c r="H22" s="103"/>
      <c r="I22" s="104"/>
      <c r="J22" s="101"/>
    </row>
    <row r="23" spans="1:10">
      <c r="A23" s="105" t="s">
        <v>8</v>
      </c>
      <c r="B23" s="105"/>
      <c r="C23" s="105"/>
      <c r="D23" s="105" t="s">
        <v>13</v>
      </c>
      <c r="E23" s="105"/>
      <c r="F23" s="106"/>
      <c r="G23" s="107"/>
      <c r="H23" s="105"/>
      <c r="I23" s="105"/>
      <c r="J23" s="105"/>
    </row>
    <row r="26" spans="1:10">
      <c r="A26" s="238" t="s">
        <v>29</v>
      </c>
      <c r="B26" s="238"/>
      <c r="C26" s="238"/>
      <c r="D26" s="238"/>
      <c r="E26" s="238"/>
      <c r="F26" s="238"/>
    </row>
  </sheetData>
  <mergeCells count="1">
    <mergeCell ref="A26:F26"/>
  </mergeCells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K10" sqref="K10"/>
    </sheetView>
  </sheetViews>
  <sheetFormatPr defaultRowHeight="15"/>
  <cols>
    <col min="1" max="1" width="13" customWidth="1"/>
    <col min="2" max="2" width="12" customWidth="1"/>
    <col min="3" max="3" width="11" customWidth="1"/>
    <col min="4" max="4" width="12.7109375" customWidth="1"/>
    <col min="5" max="5" width="10.85546875" customWidth="1"/>
    <col min="6" max="6" width="6.42578125" customWidth="1"/>
    <col min="7" max="7" width="10.28515625" customWidth="1"/>
    <col min="8" max="8" width="11" customWidth="1"/>
    <col min="9" max="9" width="10.42578125" customWidth="1"/>
    <col min="10" max="1025" width="8.7109375" customWidth="1"/>
  </cols>
  <sheetData>
    <row r="1" spans="1:8">
      <c r="A1" s="52" t="s">
        <v>15</v>
      </c>
      <c r="B1" s="53"/>
      <c r="C1" s="53"/>
      <c r="D1" s="53"/>
      <c r="E1" s="108"/>
    </row>
    <row r="2" spans="1:8">
      <c r="A2" s="6" t="s">
        <v>9</v>
      </c>
      <c r="B2" s="203">
        <v>503</v>
      </c>
      <c r="C2" s="109"/>
      <c r="D2" s="6" t="s">
        <v>16</v>
      </c>
      <c r="E2" s="110"/>
      <c r="F2" s="5"/>
    </row>
    <row r="3" spans="1:8">
      <c r="A3" s="9" t="s">
        <v>3</v>
      </c>
      <c r="B3" s="204">
        <v>89.4</v>
      </c>
      <c r="C3" s="111"/>
      <c r="D3" s="9" t="s">
        <v>3</v>
      </c>
      <c r="E3" s="112"/>
      <c r="F3" s="5"/>
    </row>
    <row r="4" spans="1:8">
      <c r="A4" s="9" t="s">
        <v>4</v>
      </c>
      <c r="B4" s="205">
        <f>B3-B5</f>
        <v>89.4</v>
      </c>
      <c r="C4" s="111"/>
      <c r="D4" s="9" t="s">
        <v>4</v>
      </c>
      <c r="E4" s="112"/>
      <c r="F4" s="5"/>
      <c r="G4" s="55" t="s">
        <v>1</v>
      </c>
      <c r="H4" s="55">
        <f>'3 этаж'!D1</f>
        <v>80</v>
      </c>
    </row>
    <row r="5" spans="1:8">
      <c r="A5" s="9" t="s">
        <v>17</v>
      </c>
      <c r="B5" s="204">
        <v>0</v>
      </c>
      <c r="C5" s="111"/>
      <c r="D5" s="9" t="s">
        <v>5</v>
      </c>
      <c r="E5" s="112"/>
      <c r="F5" s="5"/>
    </row>
    <row r="6" spans="1:8">
      <c r="A6" s="9" t="s">
        <v>18</v>
      </c>
      <c r="B6" s="206"/>
      <c r="C6" s="111"/>
      <c r="D6" s="9" t="s">
        <v>11</v>
      </c>
      <c r="E6" s="113"/>
      <c r="F6" s="5"/>
    </row>
    <row r="7" spans="1:8">
      <c r="A7" s="64" t="s">
        <v>7</v>
      </c>
      <c r="B7" s="216"/>
      <c r="C7" s="111"/>
      <c r="D7" s="14" t="s">
        <v>7</v>
      </c>
      <c r="E7" s="114"/>
      <c r="F7" s="5"/>
    </row>
    <row r="8" spans="1:8">
      <c r="A8" s="64" t="s">
        <v>8</v>
      </c>
      <c r="B8" s="217"/>
      <c r="C8" s="111"/>
      <c r="D8" s="14" t="s">
        <v>8</v>
      </c>
      <c r="E8" s="115"/>
      <c r="F8" s="5"/>
    </row>
    <row r="9" spans="1:8">
      <c r="A9" s="6" t="s">
        <v>9</v>
      </c>
      <c r="B9" s="203">
        <v>504</v>
      </c>
      <c r="C9" s="111"/>
      <c r="D9" s="6" t="s">
        <v>9</v>
      </c>
      <c r="E9" s="56">
        <v>501</v>
      </c>
      <c r="F9" s="5"/>
    </row>
    <row r="10" spans="1:8">
      <c r="A10" s="9" t="s">
        <v>3</v>
      </c>
      <c r="B10" s="204">
        <v>47.2</v>
      </c>
      <c r="C10" s="111"/>
      <c r="D10" s="9" t="s">
        <v>3</v>
      </c>
      <c r="E10" s="59">
        <v>38.1</v>
      </c>
      <c r="F10" s="5"/>
    </row>
    <row r="11" spans="1:8">
      <c r="A11" s="9" t="s">
        <v>4</v>
      </c>
      <c r="B11" s="205">
        <f>B10-B12</f>
        <v>39.400000000000006</v>
      </c>
      <c r="C11" s="111"/>
      <c r="D11" s="9" t="s">
        <v>4</v>
      </c>
      <c r="E11" s="59">
        <f>E10-E12</f>
        <v>38.1</v>
      </c>
      <c r="F11" s="5"/>
    </row>
    <row r="12" spans="1:8">
      <c r="A12" s="9" t="s">
        <v>17</v>
      </c>
      <c r="B12" s="204">
        <v>7.8</v>
      </c>
      <c r="C12" s="111"/>
      <c r="D12" s="9" t="s">
        <v>12</v>
      </c>
      <c r="E12" s="59">
        <v>0</v>
      </c>
      <c r="F12" s="5"/>
    </row>
    <row r="13" spans="1:8">
      <c r="A13" s="9" t="s">
        <v>18</v>
      </c>
      <c r="B13" s="206"/>
      <c r="C13" s="111"/>
      <c r="D13" s="9" t="s">
        <v>11</v>
      </c>
      <c r="E13" s="63">
        <f>(E10*6000)*H4</f>
        <v>18288000</v>
      </c>
      <c r="F13" s="5"/>
    </row>
    <row r="14" spans="1:8">
      <c r="A14" s="64" t="s">
        <v>7</v>
      </c>
      <c r="B14" s="216"/>
      <c r="C14" s="111"/>
      <c r="D14" s="14" t="s">
        <v>7</v>
      </c>
      <c r="E14" s="15"/>
      <c r="F14" s="5"/>
    </row>
    <row r="15" spans="1:8">
      <c r="A15" s="64" t="s">
        <v>8</v>
      </c>
      <c r="B15" s="217"/>
      <c r="C15" s="111"/>
      <c r="D15" s="16" t="s">
        <v>8</v>
      </c>
      <c r="E15" s="17"/>
      <c r="F15" s="5"/>
    </row>
    <row r="16" spans="1:8">
      <c r="A16" s="64"/>
      <c r="B16" s="116"/>
      <c r="C16" s="117"/>
      <c r="D16" s="118"/>
      <c r="E16" s="118"/>
      <c r="F16" s="118"/>
      <c r="G16" s="118"/>
      <c r="H16" s="118"/>
    </row>
    <row r="17" spans="1:8">
      <c r="A17" s="64"/>
      <c r="B17" s="119"/>
      <c r="C17" s="120"/>
      <c r="D17" s="121"/>
      <c r="E17" s="121"/>
      <c r="F17" s="121"/>
      <c r="G17" s="121"/>
      <c r="H17" s="121"/>
    </row>
    <row r="18" spans="1:8">
      <c r="A18" s="6" t="s">
        <v>9</v>
      </c>
      <c r="B18" s="56">
        <v>505</v>
      </c>
      <c r="C18" s="122">
        <v>506</v>
      </c>
      <c r="D18" s="123"/>
      <c r="E18" s="124"/>
      <c r="F18" s="125"/>
      <c r="G18" s="126"/>
      <c r="H18" s="127"/>
    </row>
    <row r="19" spans="1:8">
      <c r="A19" s="128" t="s">
        <v>3</v>
      </c>
      <c r="B19" s="59">
        <v>172.6</v>
      </c>
      <c r="C19" s="62">
        <v>39.200000000000003</v>
      </c>
      <c r="D19" s="129"/>
      <c r="E19" s="130"/>
      <c r="F19" s="131"/>
      <c r="G19" s="132"/>
      <c r="H19" s="133"/>
    </row>
    <row r="20" spans="1:8">
      <c r="A20" s="128" t="s">
        <v>4</v>
      </c>
      <c r="B20" s="62">
        <f>B19-B21</f>
        <v>143.1</v>
      </c>
      <c r="C20" s="62">
        <f>C19-C21</f>
        <v>34.300000000000004</v>
      </c>
      <c r="D20" s="129"/>
      <c r="E20" s="130"/>
      <c r="F20" s="131"/>
      <c r="G20" s="132"/>
      <c r="H20" s="133"/>
    </row>
    <row r="21" spans="1:8">
      <c r="A21" s="128" t="s">
        <v>12</v>
      </c>
      <c r="B21" s="59">
        <v>29.5</v>
      </c>
      <c r="C21" s="62">
        <v>4.9000000000000004</v>
      </c>
      <c r="D21" s="129"/>
      <c r="E21" s="130"/>
      <c r="F21" s="131"/>
      <c r="G21" s="132"/>
      <c r="H21" s="133"/>
    </row>
    <row r="22" spans="1:8">
      <c r="A22" s="128" t="s">
        <v>11</v>
      </c>
      <c r="B22" s="63">
        <f>B19*6000*H4</f>
        <v>82848000</v>
      </c>
      <c r="C22" s="63">
        <f>(C19*6000)*H4</f>
        <v>18816000.000000004</v>
      </c>
      <c r="D22" s="134"/>
      <c r="E22" s="130"/>
      <c r="F22" s="135"/>
      <c r="G22" s="134"/>
      <c r="H22" s="93"/>
    </row>
    <row r="23" spans="1:8">
      <c r="A23" s="128" t="s">
        <v>7</v>
      </c>
      <c r="B23" s="136"/>
      <c r="C23" s="102"/>
      <c r="D23" s="137"/>
      <c r="E23" s="130"/>
      <c r="F23" s="138"/>
      <c r="G23" s="139"/>
      <c r="H23" s="65"/>
    </row>
    <row r="24" spans="1:8">
      <c r="A24" s="140" t="s">
        <v>8</v>
      </c>
      <c r="B24" s="141"/>
      <c r="C24" s="107"/>
      <c r="D24" s="142"/>
      <c r="E24" s="143"/>
      <c r="F24" s="67"/>
      <c r="G24" s="144"/>
      <c r="H24" s="69"/>
    </row>
    <row r="27" spans="1:8">
      <c r="A27" s="238" t="s">
        <v>29</v>
      </c>
      <c r="B27" s="238"/>
      <c r="C27" s="238"/>
      <c r="D27" s="238"/>
      <c r="E27" s="238"/>
      <c r="F27" s="238"/>
    </row>
  </sheetData>
  <mergeCells count="1">
    <mergeCell ref="A27:F27"/>
  </mergeCells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>
      <selection activeCell="A41" sqref="A41:F41"/>
    </sheetView>
  </sheetViews>
  <sheetFormatPr defaultRowHeight="15"/>
  <cols>
    <col min="1" max="1" width="13.5703125" customWidth="1"/>
    <col min="2" max="2" width="11.85546875" customWidth="1"/>
    <col min="3" max="3" width="8.7109375" customWidth="1"/>
    <col min="4" max="4" width="14.42578125" customWidth="1"/>
    <col min="5" max="5" width="12.5703125" customWidth="1"/>
    <col min="6" max="6" width="8.7109375" customWidth="1"/>
    <col min="7" max="7" width="11" customWidth="1"/>
    <col min="8" max="1025" width="8.7109375" customWidth="1"/>
  </cols>
  <sheetData>
    <row r="1" spans="1:7">
      <c r="A1" s="145" t="s">
        <v>19</v>
      </c>
      <c r="B1" s="146" t="s">
        <v>20</v>
      </c>
      <c r="C1" s="146"/>
      <c r="D1" s="146" t="s">
        <v>20</v>
      </c>
      <c r="E1" s="147"/>
    </row>
    <row r="2" spans="1:7">
      <c r="A2" s="6" t="s">
        <v>9</v>
      </c>
      <c r="B2" s="56">
        <v>605</v>
      </c>
      <c r="C2" s="148"/>
      <c r="D2" s="6" t="s">
        <v>9</v>
      </c>
      <c r="E2" s="56">
        <v>603</v>
      </c>
      <c r="F2" s="55" t="s">
        <v>1</v>
      </c>
      <c r="G2" s="149">
        <f>'3 этаж'!D1</f>
        <v>80</v>
      </c>
    </row>
    <row r="3" spans="1:7">
      <c r="A3" s="58" t="s">
        <v>3</v>
      </c>
      <c r="B3" s="59">
        <v>47</v>
      </c>
      <c r="C3" s="150"/>
      <c r="D3" s="58" t="s">
        <v>3</v>
      </c>
      <c r="E3" s="59">
        <v>44.6</v>
      </c>
    </row>
    <row r="4" spans="1:7">
      <c r="A4" s="58" t="s">
        <v>4</v>
      </c>
      <c r="B4" s="62">
        <f>B3-B5</f>
        <v>39.4</v>
      </c>
      <c r="C4" s="150"/>
      <c r="D4" s="58" t="s">
        <v>4</v>
      </c>
      <c r="E4" s="62">
        <f>E3-E5</f>
        <v>44.6</v>
      </c>
    </row>
    <row r="5" spans="1:7">
      <c r="A5" s="58" t="s">
        <v>12</v>
      </c>
      <c r="B5" s="59">
        <v>7.6</v>
      </c>
      <c r="C5" s="150"/>
      <c r="D5" s="58" t="s">
        <v>12</v>
      </c>
      <c r="E5" s="59">
        <v>0</v>
      </c>
    </row>
    <row r="6" spans="1:7">
      <c r="A6" s="58" t="s">
        <v>11</v>
      </c>
      <c r="B6" s="63">
        <f>(B3*6000)*G2</f>
        <v>22560000</v>
      </c>
      <c r="C6" s="150"/>
      <c r="D6" s="58" t="s">
        <v>11</v>
      </c>
      <c r="E6" s="63">
        <f>(E3*6000)*G2</f>
        <v>21408000</v>
      </c>
    </row>
    <row r="7" spans="1:7">
      <c r="A7" s="64" t="s">
        <v>7</v>
      </c>
      <c r="B7" s="65"/>
      <c r="C7" s="150"/>
      <c r="D7" s="64" t="s">
        <v>7</v>
      </c>
      <c r="E7" s="65"/>
    </row>
    <row r="8" spans="1:7">
      <c r="A8" s="67" t="s">
        <v>8</v>
      </c>
      <c r="B8" s="69"/>
      <c r="C8" s="150"/>
      <c r="D8" s="67" t="s">
        <v>8</v>
      </c>
      <c r="E8" s="69"/>
    </row>
    <row r="9" spans="1:7">
      <c r="A9" s="6" t="s">
        <v>9</v>
      </c>
      <c r="B9" s="56">
        <v>606</v>
      </c>
      <c r="C9" s="150"/>
      <c r="D9" s="6" t="s">
        <v>9</v>
      </c>
      <c r="E9" s="56">
        <v>602</v>
      </c>
    </row>
    <row r="10" spans="1:7">
      <c r="A10" s="58" t="s">
        <v>3</v>
      </c>
      <c r="B10" s="59">
        <v>47.8</v>
      </c>
      <c r="C10" s="150"/>
      <c r="D10" s="58" t="s">
        <v>3</v>
      </c>
      <c r="E10" s="59">
        <v>38.799999999999997</v>
      </c>
    </row>
    <row r="11" spans="1:7">
      <c r="A11" s="58" t="s">
        <v>4</v>
      </c>
      <c r="B11" s="62">
        <f>B10-B12</f>
        <v>39</v>
      </c>
      <c r="C11" s="150"/>
      <c r="D11" s="58" t="s">
        <v>4</v>
      </c>
      <c r="E11" s="62">
        <f>E10-E12</f>
        <v>38.799999999999997</v>
      </c>
    </row>
    <row r="12" spans="1:7">
      <c r="A12" s="58" t="s">
        <v>12</v>
      </c>
      <c r="B12" s="59">
        <v>8.8000000000000007</v>
      </c>
      <c r="C12" s="150"/>
      <c r="D12" s="58" t="s">
        <v>12</v>
      </c>
      <c r="E12" s="59">
        <v>0</v>
      </c>
    </row>
    <row r="13" spans="1:7">
      <c r="A13" s="58" t="s">
        <v>11</v>
      </c>
      <c r="B13" s="63">
        <f>(B10*6000)*G2</f>
        <v>22944000</v>
      </c>
      <c r="C13" s="150"/>
      <c r="D13" s="58" t="s">
        <v>11</v>
      </c>
      <c r="E13" s="63">
        <f>(E10*6000)*G2</f>
        <v>18623999.999999996</v>
      </c>
    </row>
    <row r="14" spans="1:7">
      <c r="A14" s="64" t="s">
        <v>7</v>
      </c>
      <c r="B14" s="65"/>
      <c r="C14" s="150"/>
      <c r="D14" s="64" t="s">
        <v>7</v>
      </c>
      <c r="E14" s="65"/>
    </row>
    <row r="15" spans="1:7">
      <c r="A15" s="67" t="s">
        <v>8</v>
      </c>
      <c r="B15" s="69"/>
      <c r="C15" s="150"/>
      <c r="D15" s="67" t="s">
        <v>8</v>
      </c>
      <c r="E15" s="69"/>
    </row>
    <row r="16" spans="1:7">
      <c r="A16" s="6" t="s">
        <v>9</v>
      </c>
      <c r="B16" s="56">
        <v>607</v>
      </c>
      <c r="C16" s="150"/>
      <c r="D16" s="6" t="s">
        <v>9</v>
      </c>
      <c r="E16" s="56">
        <v>601</v>
      </c>
    </row>
    <row r="17" spans="1:7">
      <c r="A17" s="58" t="s">
        <v>3</v>
      </c>
      <c r="B17" s="59">
        <v>43.8</v>
      </c>
      <c r="C17" s="150"/>
      <c r="D17" s="58" t="s">
        <v>3</v>
      </c>
      <c r="E17" s="59">
        <v>37.4</v>
      </c>
    </row>
    <row r="18" spans="1:7">
      <c r="A18" s="58" t="s">
        <v>4</v>
      </c>
      <c r="B18" s="62">
        <f>B17-B19</f>
        <v>38</v>
      </c>
      <c r="C18" s="150"/>
      <c r="D18" s="58" t="s">
        <v>4</v>
      </c>
      <c r="E18" s="62">
        <f>E17-E19</f>
        <v>30.7</v>
      </c>
    </row>
    <row r="19" spans="1:7">
      <c r="A19" s="58" t="s">
        <v>12</v>
      </c>
      <c r="B19" s="59">
        <v>5.8</v>
      </c>
      <c r="C19" s="150"/>
      <c r="D19" s="58" t="s">
        <v>12</v>
      </c>
      <c r="E19" s="59">
        <v>6.7</v>
      </c>
    </row>
    <row r="20" spans="1:7">
      <c r="A20" s="58" t="s">
        <v>11</v>
      </c>
      <c r="B20" s="63">
        <f>(B17*6000)*G2</f>
        <v>21024000</v>
      </c>
      <c r="C20" s="150"/>
      <c r="D20" s="58" t="s">
        <v>11</v>
      </c>
      <c r="E20" s="63">
        <f>(E17*6000)*G2</f>
        <v>17952000</v>
      </c>
    </row>
    <row r="21" spans="1:7">
      <c r="A21" s="64" t="s">
        <v>7</v>
      </c>
      <c r="B21" s="65"/>
      <c r="C21" s="150"/>
      <c r="D21" s="64" t="s">
        <v>7</v>
      </c>
      <c r="E21" s="65"/>
    </row>
    <row r="22" spans="1:7">
      <c r="A22" s="67" t="s">
        <v>8</v>
      </c>
      <c r="B22" s="69"/>
      <c r="C22" s="150"/>
      <c r="D22" s="67" t="s">
        <v>8</v>
      </c>
      <c r="E22" s="69"/>
    </row>
    <row r="23" spans="1:7">
      <c r="A23" s="6" t="s">
        <v>9</v>
      </c>
      <c r="B23" s="151"/>
      <c r="C23" s="152"/>
    </row>
    <row r="24" spans="1:7">
      <c r="A24" s="58" t="s">
        <v>3</v>
      </c>
      <c r="B24" s="133"/>
      <c r="C24" s="152"/>
    </row>
    <row r="25" spans="1:7">
      <c r="A25" s="58" t="s">
        <v>4</v>
      </c>
      <c r="B25" s="133"/>
      <c r="C25" s="152"/>
    </row>
    <row r="26" spans="1:7">
      <c r="A26" s="58" t="s">
        <v>12</v>
      </c>
      <c r="B26" s="133"/>
      <c r="C26" s="152"/>
    </row>
    <row r="27" spans="1:7">
      <c r="A27" s="58" t="s">
        <v>11</v>
      </c>
      <c r="B27" s="93"/>
      <c r="C27" s="152"/>
    </row>
    <row r="28" spans="1:7">
      <c r="A28" s="64" t="s">
        <v>7</v>
      </c>
      <c r="B28" s="153"/>
      <c r="C28" s="152"/>
    </row>
    <row r="29" spans="1:7">
      <c r="A29" s="67" t="s">
        <v>8</v>
      </c>
      <c r="B29" s="154"/>
      <c r="C29" s="155"/>
    </row>
    <row r="30" spans="1:7">
      <c r="A30" s="156"/>
      <c r="B30" s="150"/>
      <c r="C30" s="150"/>
      <c r="D30" s="148"/>
      <c r="E30" s="148"/>
      <c r="F30" s="148"/>
      <c r="G30" s="157"/>
    </row>
    <row r="31" spans="1:7">
      <c r="A31" s="156"/>
      <c r="B31" s="150"/>
      <c r="C31" s="150"/>
      <c r="D31" s="150"/>
      <c r="E31" s="150"/>
      <c r="F31" s="158"/>
      <c r="G31" s="152"/>
    </row>
    <row r="32" spans="1:7">
      <c r="A32" s="6" t="s">
        <v>9</v>
      </c>
      <c r="B32" s="159"/>
      <c r="C32" s="160"/>
      <c r="D32" s="209">
        <v>609</v>
      </c>
      <c r="E32" s="210">
        <v>610</v>
      </c>
      <c r="F32" s="130"/>
      <c r="G32" s="161"/>
    </row>
    <row r="33" spans="1:7">
      <c r="A33" s="128" t="s">
        <v>3</v>
      </c>
      <c r="B33" s="162"/>
      <c r="C33" s="90"/>
      <c r="D33" s="205">
        <v>42.4</v>
      </c>
      <c r="E33" s="211">
        <v>40.299999999999997</v>
      </c>
      <c r="F33" s="130"/>
      <c r="G33" s="86"/>
    </row>
    <row r="34" spans="1:7">
      <c r="A34" s="128" t="s">
        <v>4</v>
      </c>
      <c r="B34" s="162"/>
      <c r="C34" s="90"/>
      <c r="D34" s="205">
        <f>D33-D35</f>
        <v>33.5</v>
      </c>
      <c r="E34" s="205">
        <f>E33-E35</f>
        <v>32.799999999999997</v>
      </c>
      <c r="F34" s="130"/>
      <c r="G34" s="86"/>
    </row>
    <row r="35" spans="1:7">
      <c r="A35" s="128" t="s">
        <v>12</v>
      </c>
      <c r="B35" s="162"/>
      <c r="C35" s="90"/>
      <c r="D35" s="205">
        <v>8.9</v>
      </c>
      <c r="E35" s="211">
        <v>7.5</v>
      </c>
      <c r="F35" s="130"/>
      <c r="G35" s="86"/>
    </row>
    <row r="36" spans="1:7">
      <c r="A36" s="128" t="s">
        <v>11</v>
      </c>
      <c r="B36" s="163"/>
      <c r="C36" s="97"/>
      <c r="D36" s="206"/>
      <c r="E36" s="206"/>
      <c r="F36" s="130"/>
      <c r="G36" s="93"/>
    </row>
    <row r="37" spans="1:7">
      <c r="A37" s="128" t="s">
        <v>7</v>
      </c>
      <c r="B37" s="163"/>
      <c r="C37" s="97"/>
      <c r="D37" s="212"/>
      <c r="E37" s="213"/>
      <c r="F37" s="130"/>
      <c r="G37" s="164"/>
    </row>
    <row r="38" spans="1:7">
      <c r="A38" s="140" t="s">
        <v>8</v>
      </c>
      <c r="B38" s="141"/>
      <c r="C38" s="107"/>
      <c r="D38" s="214"/>
      <c r="E38" s="215"/>
      <c r="F38" s="143"/>
      <c r="G38" s="105"/>
    </row>
    <row r="41" spans="1:7">
      <c r="A41" s="238" t="s">
        <v>29</v>
      </c>
      <c r="B41" s="238"/>
      <c r="C41" s="238"/>
      <c r="D41" s="238"/>
      <c r="E41" s="238"/>
      <c r="F41" s="238"/>
    </row>
  </sheetData>
  <mergeCells count="1">
    <mergeCell ref="A41:F41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I22" sqref="I22"/>
    </sheetView>
  </sheetViews>
  <sheetFormatPr defaultRowHeight="15"/>
  <cols>
    <col min="1" max="1" width="13.7109375" customWidth="1"/>
    <col min="2" max="2" width="11.42578125"/>
    <col min="3" max="3" width="10.5703125" customWidth="1"/>
    <col min="4" max="4" width="12.7109375" customWidth="1"/>
    <col min="5" max="5" width="11.42578125"/>
    <col min="6" max="6" width="13.85546875" customWidth="1"/>
    <col min="7" max="1025" width="8.7109375" customWidth="1"/>
  </cols>
  <sheetData>
    <row r="1" spans="1:7">
      <c r="A1" s="145" t="s">
        <v>21</v>
      </c>
      <c r="B1" s="148"/>
      <c r="C1" s="148"/>
      <c r="D1" s="148"/>
      <c r="E1" s="157"/>
    </row>
    <row r="2" spans="1:7">
      <c r="A2" s="165" t="s">
        <v>22</v>
      </c>
      <c r="B2" s="166"/>
      <c r="C2" s="166"/>
      <c r="D2" s="166" t="s">
        <v>22</v>
      </c>
      <c r="E2" s="167"/>
    </row>
    <row r="3" spans="1:7">
      <c r="A3" s="168" t="s">
        <v>9</v>
      </c>
      <c r="B3" s="151">
        <v>703</v>
      </c>
      <c r="C3" s="148"/>
      <c r="D3" s="222" t="s">
        <v>9</v>
      </c>
      <c r="E3" s="223">
        <v>702</v>
      </c>
    </row>
    <row r="4" spans="1:7">
      <c r="A4" s="169" t="s">
        <v>3</v>
      </c>
      <c r="B4" s="133"/>
      <c r="C4" s="150"/>
      <c r="D4" s="224" t="s">
        <v>3</v>
      </c>
      <c r="E4" s="225">
        <v>38.6</v>
      </c>
    </row>
    <row r="5" spans="1:7">
      <c r="A5" s="169" t="s">
        <v>4</v>
      </c>
      <c r="B5" s="133"/>
      <c r="C5" s="150"/>
      <c r="D5" s="224" t="s">
        <v>4</v>
      </c>
      <c r="E5" s="225">
        <v>32.6</v>
      </c>
    </row>
    <row r="6" spans="1:7">
      <c r="A6" s="169" t="s">
        <v>17</v>
      </c>
      <c r="B6" s="133"/>
      <c r="C6" s="150"/>
      <c r="D6" s="224" t="s">
        <v>17</v>
      </c>
      <c r="E6" s="225">
        <v>6</v>
      </c>
    </row>
    <row r="7" spans="1:7">
      <c r="A7" s="169" t="s">
        <v>18</v>
      </c>
      <c r="B7" s="93"/>
      <c r="C7" s="150"/>
      <c r="D7" s="224" t="s">
        <v>18</v>
      </c>
      <c r="E7" s="226">
        <f>E4*6500*65</f>
        <v>16308500</v>
      </c>
      <c r="F7" s="55" t="s">
        <v>1</v>
      </c>
      <c r="G7" s="149">
        <f>'3 этаж'!D1</f>
        <v>80</v>
      </c>
    </row>
    <row r="8" spans="1:7">
      <c r="A8" s="170" t="s">
        <v>7</v>
      </c>
      <c r="B8" s="114"/>
      <c r="C8" s="150"/>
      <c r="D8" s="227" t="s">
        <v>7</v>
      </c>
      <c r="E8" s="228"/>
    </row>
    <row r="9" spans="1:7">
      <c r="A9" s="171" t="s">
        <v>8</v>
      </c>
      <c r="B9" s="172" t="s">
        <v>23</v>
      </c>
      <c r="C9" s="150"/>
      <c r="D9" s="229" t="s">
        <v>8</v>
      </c>
      <c r="E9" s="230" t="s">
        <v>30</v>
      </c>
    </row>
    <row r="10" spans="1:7">
      <c r="A10" s="222" t="s">
        <v>9</v>
      </c>
      <c r="B10" s="223">
        <v>704</v>
      </c>
      <c r="C10" s="150"/>
      <c r="D10" s="222" t="s">
        <v>9</v>
      </c>
      <c r="E10" s="223">
        <v>701</v>
      </c>
    </row>
    <row r="11" spans="1:7">
      <c r="A11" s="224" t="s">
        <v>3</v>
      </c>
      <c r="B11" s="225">
        <v>43.7</v>
      </c>
      <c r="C11" s="150"/>
      <c r="D11" s="224" t="s">
        <v>3</v>
      </c>
      <c r="E11" s="225">
        <v>37.1</v>
      </c>
    </row>
    <row r="12" spans="1:7">
      <c r="A12" s="224" t="s">
        <v>4</v>
      </c>
      <c r="B12" s="225">
        <v>38.700000000000003</v>
      </c>
      <c r="C12" s="150"/>
      <c r="D12" s="224" t="s">
        <v>4</v>
      </c>
      <c r="E12" s="225">
        <v>31.3</v>
      </c>
    </row>
    <row r="13" spans="1:7">
      <c r="A13" s="224" t="s">
        <v>17</v>
      </c>
      <c r="B13" s="225">
        <v>5</v>
      </c>
      <c r="C13" s="150"/>
      <c r="D13" s="224" t="s">
        <v>17</v>
      </c>
      <c r="E13" s="225">
        <v>5.8</v>
      </c>
    </row>
    <row r="14" spans="1:7">
      <c r="A14" s="224" t="s">
        <v>18</v>
      </c>
      <c r="B14" s="226">
        <f>B11*6500*65</f>
        <v>18463250</v>
      </c>
      <c r="C14" s="150"/>
      <c r="D14" s="224" t="s">
        <v>18</v>
      </c>
      <c r="E14" s="226">
        <f>E11*6500*65</f>
        <v>15674750</v>
      </c>
    </row>
    <row r="15" spans="1:7">
      <c r="A15" s="227" t="s">
        <v>7</v>
      </c>
      <c r="B15" s="228"/>
      <c r="C15" s="150"/>
      <c r="D15" s="227" t="s">
        <v>7</v>
      </c>
      <c r="E15" s="228"/>
    </row>
    <row r="16" spans="1:7">
      <c r="A16" s="229" t="s">
        <v>8</v>
      </c>
      <c r="B16" s="230" t="s">
        <v>30</v>
      </c>
      <c r="C16" s="150"/>
      <c r="D16" s="229" t="s">
        <v>8</v>
      </c>
      <c r="E16" s="230" t="s">
        <v>30</v>
      </c>
    </row>
    <row r="17" spans="1:6">
      <c r="A17" s="222" t="s">
        <v>9</v>
      </c>
      <c r="B17" s="223">
        <v>705</v>
      </c>
      <c r="C17" s="152"/>
    </row>
    <row r="18" spans="1:6">
      <c r="A18" s="224" t="s">
        <v>3</v>
      </c>
      <c r="B18" s="225">
        <v>48.3</v>
      </c>
      <c r="C18" s="152"/>
    </row>
    <row r="19" spans="1:6">
      <c r="A19" s="224" t="s">
        <v>4</v>
      </c>
      <c r="B19" s="225">
        <v>37.9</v>
      </c>
      <c r="C19" s="152"/>
    </row>
    <row r="20" spans="1:6">
      <c r="A20" s="224" t="s">
        <v>17</v>
      </c>
      <c r="B20" s="225">
        <v>10.4</v>
      </c>
      <c r="C20" s="152"/>
    </row>
    <row r="21" spans="1:6">
      <c r="A21" s="224" t="s">
        <v>18</v>
      </c>
      <c r="B21" s="226">
        <f>B18*6500*65</f>
        <v>20406750</v>
      </c>
      <c r="C21" s="152"/>
    </row>
    <row r="22" spans="1:6">
      <c r="A22" s="227" t="s">
        <v>7</v>
      </c>
      <c r="B22" s="228"/>
      <c r="C22" s="152"/>
    </row>
    <row r="23" spans="1:6">
      <c r="A23" s="229" t="s">
        <v>8</v>
      </c>
      <c r="B23" s="230" t="s">
        <v>30</v>
      </c>
      <c r="C23" s="152"/>
    </row>
    <row r="24" spans="1:6">
      <c r="A24" s="231" t="s">
        <v>9</v>
      </c>
      <c r="B24" s="223">
        <v>706</v>
      </c>
      <c r="C24" s="152"/>
    </row>
    <row r="25" spans="1:6">
      <c r="A25" s="232" t="s">
        <v>3</v>
      </c>
      <c r="B25" s="225">
        <v>41.7</v>
      </c>
      <c r="C25" s="152"/>
    </row>
    <row r="26" spans="1:6">
      <c r="A26" s="232" t="s">
        <v>4</v>
      </c>
      <c r="B26" s="225">
        <v>37.1</v>
      </c>
      <c r="C26" s="152"/>
    </row>
    <row r="27" spans="1:6">
      <c r="A27" s="232" t="s">
        <v>17</v>
      </c>
      <c r="B27" s="225">
        <v>4.5999999999999996</v>
      </c>
      <c r="C27" s="152"/>
    </row>
    <row r="28" spans="1:6">
      <c r="A28" s="232" t="s">
        <v>18</v>
      </c>
      <c r="B28" s="226">
        <f>B25*6500*65</f>
        <v>17618250</v>
      </c>
      <c r="C28" s="152"/>
    </row>
    <row r="29" spans="1:6">
      <c r="A29" s="227" t="s">
        <v>7</v>
      </c>
      <c r="B29" s="228" t="s">
        <v>13</v>
      </c>
      <c r="C29" s="152"/>
    </row>
    <row r="30" spans="1:6">
      <c r="A30" s="229" t="s">
        <v>8</v>
      </c>
      <c r="B30" s="230" t="s">
        <v>30</v>
      </c>
      <c r="C30" s="152"/>
    </row>
    <row r="31" spans="1:6">
      <c r="A31" s="156"/>
      <c r="B31" s="150"/>
      <c r="C31" s="148"/>
      <c r="D31" s="148"/>
      <c r="E31" s="157"/>
      <c r="F31" s="173"/>
    </row>
    <row r="32" spans="1:6">
      <c r="A32" s="156"/>
      <c r="B32" s="150"/>
      <c r="C32" s="150"/>
      <c r="D32" s="150"/>
      <c r="E32" s="152"/>
      <c r="F32" s="173"/>
    </row>
    <row r="33" spans="1:6">
      <c r="A33" s="6" t="s">
        <v>9</v>
      </c>
      <c r="B33" s="218">
        <v>707</v>
      </c>
      <c r="C33" s="161"/>
      <c r="D33" s="174"/>
      <c r="E33" s="161"/>
      <c r="F33" s="80">
        <v>711</v>
      </c>
    </row>
    <row r="34" spans="1:6">
      <c r="A34" s="58" t="s">
        <v>3</v>
      </c>
      <c r="B34" s="219">
        <v>50.5</v>
      </c>
      <c r="C34" s="86"/>
      <c r="D34" s="86"/>
      <c r="E34" s="86"/>
      <c r="F34" s="33">
        <v>120.3</v>
      </c>
    </row>
    <row r="35" spans="1:6">
      <c r="A35" s="58" t="s">
        <v>4</v>
      </c>
      <c r="B35" s="219">
        <v>42.6</v>
      </c>
      <c r="C35" s="86"/>
      <c r="D35" s="86"/>
      <c r="E35" s="86"/>
      <c r="F35" s="33">
        <f>F34-F36</f>
        <v>34.899999999999991</v>
      </c>
    </row>
    <row r="36" spans="1:6">
      <c r="A36" s="58" t="s">
        <v>12</v>
      </c>
      <c r="B36" s="219">
        <v>7.9</v>
      </c>
      <c r="C36" s="86"/>
      <c r="D36" s="86"/>
      <c r="E36" s="86"/>
      <c r="F36" s="33">
        <v>85.4</v>
      </c>
    </row>
    <row r="37" spans="1:6">
      <c r="A37" s="58" t="s">
        <v>11</v>
      </c>
      <c r="B37" s="220"/>
      <c r="C37" s="175"/>
      <c r="D37" s="93"/>
      <c r="E37" s="175"/>
      <c r="F37" s="39">
        <f>(F34*6000)*G7</f>
        <v>57744000</v>
      </c>
    </row>
    <row r="38" spans="1:6">
      <c r="A38" s="64" t="s">
        <v>7</v>
      </c>
      <c r="B38" s="221" t="s">
        <v>13</v>
      </c>
      <c r="C38" s="101"/>
      <c r="D38" s="164"/>
      <c r="E38" s="101"/>
      <c r="F38" s="176"/>
    </row>
    <row r="39" spans="1:6">
      <c r="A39" s="67" t="s">
        <v>8</v>
      </c>
      <c r="B39" s="69"/>
      <c r="C39" s="105"/>
      <c r="D39" s="105"/>
      <c r="E39" s="105"/>
      <c r="F39" s="177"/>
    </row>
    <row r="41" spans="1:6">
      <c r="A41" s="238" t="s">
        <v>29</v>
      </c>
      <c r="B41" s="238"/>
      <c r="C41" s="238"/>
      <c r="D41" s="238"/>
      <c r="E41" s="238"/>
      <c r="F41" s="238"/>
    </row>
  </sheetData>
  <mergeCells count="1">
    <mergeCell ref="A41:F4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topLeftCell="A4" workbookViewId="0">
      <selection activeCell="A19" sqref="A19:F19"/>
    </sheetView>
  </sheetViews>
  <sheetFormatPr defaultRowHeight="15"/>
  <cols>
    <col min="1" max="1" width="14.42578125" customWidth="1"/>
    <col min="2" max="2" width="11.42578125"/>
    <col min="3" max="3" width="11.7109375" customWidth="1"/>
    <col min="4" max="4" width="12.85546875" customWidth="1"/>
    <col min="5" max="5" width="12.7109375" customWidth="1"/>
    <col min="6" max="6" width="13.5703125" customWidth="1"/>
    <col min="7" max="8" width="8.7109375" customWidth="1"/>
    <col min="9" max="9" width="19.85546875" customWidth="1"/>
    <col min="10" max="1025" width="8.7109375" customWidth="1"/>
  </cols>
  <sheetData>
    <row r="1" spans="1:8">
      <c r="A1" s="52" t="s">
        <v>24</v>
      </c>
      <c r="B1" s="53"/>
      <c r="C1" s="53"/>
      <c r="D1" s="53"/>
      <c r="E1" s="54"/>
    </row>
    <row r="2" spans="1:8">
      <c r="A2" s="178" t="s">
        <v>9</v>
      </c>
      <c r="B2" s="179">
        <v>803</v>
      </c>
      <c r="C2" s="180"/>
      <c r="D2" s="178" t="s">
        <v>9</v>
      </c>
      <c r="E2" s="179">
        <v>802</v>
      </c>
      <c r="F2" s="5"/>
      <c r="G2" s="149">
        <f>'3 этаж'!D1</f>
        <v>80</v>
      </c>
    </row>
    <row r="3" spans="1:8">
      <c r="A3" s="181" t="s">
        <v>3</v>
      </c>
      <c r="B3" s="182">
        <v>46.6</v>
      </c>
      <c r="C3" s="180"/>
      <c r="D3" s="181" t="s">
        <v>3</v>
      </c>
      <c r="E3" s="182">
        <v>48.2</v>
      </c>
    </row>
    <row r="4" spans="1:8">
      <c r="A4" s="181" t="s">
        <v>4</v>
      </c>
      <c r="B4" s="182">
        <f>B3-B5</f>
        <v>38.9</v>
      </c>
      <c r="C4" s="180"/>
      <c r="D4" s="181" t="s">
        <v>4</v>
      </c>
      <c r="E4" s="182">
        <f>E3-E5</f>
        <v>42.300000000000004</v>
      </c>
    </row>
    <row r="5" spans="1:8">
      <c r="A5" s="181" t="s">
        <v>17</v>
      </c>
      <c r="B5" s="182">
        <v>7.7</v>
      </c>
      <c r="C5" s="180"/>
      <c r="D5" s="181" t="s">
        <v>17</v>
      </c>
      <c r="E5" s="182">
        <v>5.9</v>
      </c>
    </row>
    <row r="6" spans="1:8">
      <c r="A6" s="181" t="s">
        <v>18</v>
      </c>
      <c r="B6" s="183">
        <f>(B3*6000)*G2</f>
        <v>22368000</v>
      </c>
      <c r="C6" s="180"/>
      <c r="D6" s="181" t="s">
        <v>18</v>
      </c>
      <c r="E6" s="183">
        <f>(E3*6000)*G2</f>
        <v>23136000</v>
      </c>
    </row>
    <row r="7" spans="1:8">
      <c r="A7" s="184" t="s">
        <v>7</v>
      </c>
      <c r="B7" s="185"/>
      <c r="C7" s="180"/>
      <c r="D7" s="184" t="s">
        <v>7</v>
      </c>
      <c r="E7" s="185"/>
    </row>
    <row r="8" spans="1:8">
      <c r="A8" s="184" t="s">
        <v>8</v>
      </c>
      <c r="B8" s="186">
        <f>B6/G2</f>
        <v>279600</v>
      </c>
      <c r="C8" s="180"/>
      <c r="D8" s="184" t="s">
        <v>8</v>
      </c>
      <c r="E8" s="186">
        <f>E6/G2</f>
        <v>289200</v>
      </c>
    </row>
    <row r="9" spans="1:8">
      <c r="A9" s="178" t="s">
        <v>9</v>
      </c>
      <c r="B9" s="179">
        <v>804</v>
      </c>
      <c r="C9" s="180"/>
      <c r="D9" s="178" t="s">
        <v>9</v>
      </c>
      <c r="E9" s="187" t="s">
        <v>25</v>
      </c>
      <c r="F9" s="188"/>
      <c r="G9" s="173"/>
    </row>
    <row r="10" spans="1:8">
      <c r="A10" s="181" t="s">
        <v>3</v>
      </c>
      <c r="B10" s="182">
        <v>42.5</v>
      </c>
      <c r="C10" s="180"/>
      <c r="D10" s="181" t="s">
        <v>3</v>
      </c>
      <c r="E10" s="189">
        <v>471.9</v>
      </c>
      <c r="F10" s="188"/>
      <c r="G10" s="190"/>
      <c r="H10" s="191"/>
    </row>
    <row r="11" spans="1:8">
      <c r="A11" s="181" t="s">
        <v>4</v>
      </c>
      <c r="B11" s="182">
        <f>B10-B12</f>
        <v>37.799999999999997</v>
      </c>
      <c r="C11" s="180"/>
      <c r="D11" s="181" t="s">
        <v>4</v>
      </c>
      <c r="E11" s="189">
        <f>E10-E12</f>
        <v>258.89999999999998</v>
      </c>
      <c r="F11" s="188"/>
      <c r="G11" s="173"/>
    </row>
    <row r="12" spans="1:8">
      <c r="A12" s="181" t="s">
        <v>17</v>
      </c>
      <c r="B12" s="182">
        <v>4.7</v>
      </c>
      <c r="C12" s="180"/>
      <c r="D12" s="181" t="s">
        <v>17</v>
      </c>
      <c r="E12" s="189">
        <v>213</v>
      </c>
      <c r="F12" s="188"/>
      <c r="G12" s="173"/>
    </row>
    <row r="13" spans="1:8">
      <c r="A13" s="181" t="s">
        <v>18</v>
      </c>
      <c r="B13" s="183">
        <f>(B10*6000)*G2</f>
        <v>20400000</v>
      </c>
      <c r="C13" s="180"/>
      <c r="D13" s="181" t="s">
        <v>18</v>
      </c>
      <c r="E13" s="192">
        <f>(E10*6000)*G2</f>
        <v>226512000</v>
      </c>
      <c r="F13" s="188"/>
      <c r="G13" s="173"/>
    </row>
    <row r="14" spans="1:8">
      <c r="A14" s="184" t="s">
        <v>7</v>
      </c>
      <c r="B14" s="185"/>
      <c r="C14" s="180"/>
      <c r="D14" s="184" t="s">
        <v>7</v>
      </c>
      <c r="E14" s="193"/>
      <c r="F14" s="188"/>
      <c r="G14" s="173"/>
    </row>
    <row r="15" spans="1:8">
      <c r="A15" s="184" t="s">
        <v>8</v>
      </c>
      <c r="B15" s="186">
        <f>B13/G2</f>
        <v>255000</v>
      </c>
      <c r="C15" s="180"/>
      <c r="D15" s="184" t="s">
        <v>8</v>
      </c>
      <c r="E15" s="194">
        <f>E13/G2</f>
        <v>2831400</v>
      </c>
      <c r="F15" s="195"/>
      <c r="G15" s="173"/>
    </row>
    <row r="16" spans="1:8">
      <c r="A16" s="196"/>
      <c r="B16" s="180"/>
      <c r="C16" s="197"/>
      <c r="D16" s="180"/>
      <c r="E16" s="198"/>
      <c r="F16" s="188"/>
      <c r="G16" s="173"/>
    </row>
    <row r="17" spans="1:6">
      <c r="A17" s="199"/>
      <c r="B17" s="173"/>
      <c r="C17" s="200"/>
      <c r="D17" s="173"/>
      <c r="E17" s="200"/>
    </row>
    <row r="18" spans="1:6">
      <c r="F18" s="201">
        <f>E10+B10+B3+E3</f>
        <v>609.20000000000005</v>
      </c>
    </row>
    <row r="19" spans="1:6">
      <c r="A19" s="238" t="s">
        <v>29</v>
      </c>
      <c r="B19" s="238"/>
      <c r="C19" s="238"/>
      <c r="D19" s="238"/>
      <c r="E19" s="238"/>
      <c r="F19" s="238"/>
    </row>
  </sheetData>
  <mergeCells count="1">
    <mergeCell ref="A19:F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32" sqref="A32:F32"/>
    </sheetView>
  </sheetViews>
  <sheetFormatPr defaultRowHeight="15"/>
  <cols>
    <col min="1" max="1" width="15.28515625" customWidth="1"/>
    <col min="2" max="2" width="11.5703125" customWidth="1"/>
    <col min="3" max="3" width="11.140625" customWidth="1"/>
    <col min="4" max="4" width="13.85546875" customWidth="1"/>
    <col min="5" max="5" width="11" customWidth="1"/>
    <col min="6" max="6" width="8.7109375" customWidth="1"/>
    <col min="7" max="7" width="12.42578125" customWidth="1"/>
    <col min="8" max="1025" width="8.7109375" customWidth="1"/>
  </cols>
  <sheetData>
    <row r="1" spans="1:7">
      <c r="A1" s="52" t="s">
        <v>26</v>
      </c>
      <c r="B1" s="53"/>
      <c r="C1" s="54"/>
    </row>
    <row r="2" spans="1:7">
      <c r="A2" s="6" t="s">
        <v>9</v>
      </c>
      <c r="B2" s="56">
        <v>903</v>
      </c>
      <c r="C2" s="150"/>
      <c r="D2" s="6" t="s">
        <v>9</v>
      </c>
      <c r="E2" s="56">
        <v>902</v>
      </c>
      <c r="F2" s="55" t="s">
        <v>1</v>
      </c>
      <c r="G2" s="55">
        <f>'3 этаж'!D1</f>
        <v>80</v>
      </c>
    </row>
    <row r="3" spans="1:7">
      <c r="A3" s="58" t="s">
        <v>3</v>
      </c>
      <c r="B3" s="59">
        <v>46.4</v>
      </c>
      <c r="C3" s="150"/>
      <c r="D3" s="58" t="s">
        <v>3</v>
      </c>
      <c r="E3" s="33">
        <v>46.7</v>
      </c>
    </row>
    <row r="4" spans="1:7">
      <c r="A4" s="58" t="s">
        <v>4</v>
      </c>
      <c r="B4" s="59">
        <v>38.700000000000003</v>
      </c>
      <c r="C4" s="150"/>
      <c r="D4" s="58" t="s">
        <v>4</v>
      </c>
      <c r="E4" s="33">
        <f>E3-E5</f>
        <v>40.300000000000004</v>
      </c>
    </row>
    <row r="5" spans="1:7">
      <c r="A5" s="58" t="s">
        <v>12</v>
      </c>
      <c r="B5" s="59">
        <v>7.7</v>
      </c>
      <c r="C5" s="150"/>
      <c r="D5" s="58" t="s">
        <v>12</v>
      </c>
      <c r="E5" s="33">
        <v>6.4</v>
      </c>
    </row>
    <row r="6" spans="1:7">
      <c r="A6" s="58" t="s">
        <v>11</v>
      </c>
      <c r="B6" s="63">
        <f>(B3*6000)*G2</f>
        <v>22272000</v>
      </c>
      <c r="C6" s="150"/>
      <c r="D6" s="58" t="s">
        <v>11</v>
      </c>
      <c r="E6" s="63">
        <f>(E3*6000)*G2</f>
        <v>22416000</v>
      </c>
    </row>
    <row r="7" spans="1:7">
      <c r="A7" s="64" t="s">
        <v>7</v>
      </c>
      <c r="B7" s="65"/>
      <c r="C7" s="150"/>
      <c r="D7" s="64" t="s">
        <v>7</v>
      </c>
      <c r="E7" s="65"/>
    </row>
    <row r="8" spans="1:7">
      <c r="A8" s="67" t="s">
        <v>8</v>
      </c>
      <c r="B8" s="69"/>
      <c r="C8" s="150"/>
      <c r="D8" s="67" t="s">
        <v>8</v>
      </c>
      <c r="E8" s="69"/>
    </row>
    <row r="9" spans="1:7">
      <c r="A9" s="6" t="s">
        <v>9</v>
      </c>
      <c r="B9" s="56">
        <v>904</v>
      </c>
      <c r="C9" s="150"/>
      <c r="D9" s="6" t="s">
        <v>9</v>
      </c>
      <c r="E9" s="56">
        <v>901</v>
      </c>
    </row>
    <row r="10" spans="1:7">
      <c r="A10" s="58" t="s">
        <v>3</v>
      </c>
      <c r="B10" s="59">
        <v>42.4</v>
      </c>
      <c r="C10" s="150"/>
      <c r="D10" s="58" t="s">
        <v>3</v>
      </c>
      <c r="E10" s="33">
        <v>37</v>
      </c>
    </row>
    <row r="11" spans="1:7">
      <c r="A11" s="58" t="s">
        <v>4</v>
      </c>
      <c r="B11" s="59">
        <v>37.5</v>
      </c>
      <c r="C11" s="150"/>
      <c r="D11" s="58" t="s">
        <v>4</v>
      </c>
      <c r="E11" s="33">
        <f>E10-E12</f>
        <v>30.8</v>
      </c>
    </row>
    <row r="12" spans="1:7">
      <c r="A12" s="58" t="s">
        <v>12</v>
      </c>
      <c r="B12" s="59">
        <v>4.9000000000000004</v>
      </c>
      <c r="C12" s="150"/>
      <c r="D12" s="58" t="s">
        <v>12</v>
      </c>
      <c r="E12" s="33">
        <v>6.2</v>
      </c>
    </row>
    <row r="13" spans="1:7">
      <c r="A13" s="58" t="s">
        <v>11</v>
      </c>
      <c r="B13" s="63">
        <f>(B10*6000)*G2</f>
        <v>20352000</v>
      </c>
      <c r="C13" s="150"/>
      <c r="D13" s="58" t="s">
        <v>11</v>
      </c>
      <c r="E13" s="63">
        <f>(E10*6000)*G2</f>
        <v>17760000</v>
      </c>
    </row>
    <row r="14" spans="1:7">
      <c r="A14" s="64" t="s">
        <v>7</v>
      </c>
      <c r="B14" s="65"/>
      <c r="C14" s="150"/>
      <c r="D14" s="64" t="s">
        <v>7</v>
      </c>
      <c r="E14" s="65"/>
    </row>
    <row r="15" spans="1:7">
      <c r="A15" s="67" t="s">
        <v>8</v>
      </c>
      <c r="B15" s="69"/>
      <c r="C15" s="150"/>
      <c r="D15" s="67" t="s">
        <v>8</v>
      </c>
      <c r="E15" s="69"/>
    </row>
    <row r="16" spans="1:7">
      <c r="A16" s="6" t="s">
        <v>9</v>
      </c>
      <c r="B16" s="56">
        <v>905</v>
      </c>
      <c r="C16" s="152"/>
    </row>
    <row r="17" spans="1:6">
      <c r="A17" s="58" t="s">
        <v>3</v>
      </c>
      <c r="B17" s="59">
        <v>48.1</v>
      </c>
      <c r="C17" s="152"/>
    </row>
    <row r="18" spans="1:6">
      <c r="A18" s="58" t="s">
        <v>4</v>
      </c>
      <c r="B18" s="59">
        <v>37.6</v>
      </c>
      <c r="C18" s="152"/>
    </row>
    <row r="19" spans="1:6">
      <c r="A19" s="58" t="s">
        <v>12</v>
      </c>
      <c r="B19" s="59">
        <v>10.5</v>
      </c>
      <c r="C19" s="152"/>
    </row>
    <row r="20" spans="1:6">
      <c r="A20" s="58" t="s">
        <v>11</v>
      </c>
      <c r="B20" s="63">
        <f>(B17*6000)*G2</f>
        <v>23088000</v>
      </c>
      <c r="C20" s="152"/>
    </row>
    <row r="21" spans="1:6">
      <c r="A21" s="64" t="s">
        <v>7</v>
      </c>
      <c r="B21" s="65" t="s">
        <v>13</v>
      </c>
      <c r="C21" s="152"/>
    </row>
    <row r="22" spans="1:6">
      <c r="A22" s="67" t="s">
        <v>8</v>
      </c>
      <c r="B22" s="69"/>
      <c r="C22" s="152"/>
    </row>
    <row r="23" spans="1:6">
      <c r="A23" s="6" t="s">
        <v>9</v>
      </c>
      <c r="B23" s="56">
        <v>906</v>
      </c>
      <c r="C23" s="152"/>
    </row>
    <row r="24" spans="1:6">
      <c r="A24" s="58" t="s">
        <v>3</v>
      </c>
      <c r="B24" s="59">
        <v>164.4</v>
      </c>
      <c r="C24" s="152"/>
    </row>
    <row r="25" spans="1:6">
      <c r="A25" s="58" t="s">
        <v>4</v>
      </c>
      <c r="B25" s="59">
        <f>38.1+5.3+3.7</f>
        <v>47.1</v>
      </c>
      <c r="C25" s="152"/>
    </row>
    <row r="26" spans="1:6">
      <c r="A26" s="58" t="s">
        <v>12</v>
      </c>
      <c r="B26" s="59">
        <f>111.7+5.6</f>
        <v>117.3</v>
      </c>
      <c r="C26" s="152"/>
    </row>
    <row r="27" spans="1:6">
      <c r="A27" s="58" t="s">
        <v>11</v>
      </c>
      <c r="B27" s="63">
        <f>(B24*6000)*G2</f>
        <v>78912000</v>
      </c>
      <c r="C27" s="152"/>
    </row>
    <row r="28" spans="1:6">
      <c r="A28" s="64" t="s">
        <v>7</v>
      </c>
      <c r="B28" s="65"/>
      <c r="C28" s="152"/>
    </row>
    <row r="29" spans="1:6">
      <c r="A29" s="67" t="s">
        <v>8</v>
      </c>
      <c r="B29" s="69"/>
      <c r="C29" s="155"/>
    </row>
    <row r="32" spans="1:6">
      <c r="A32" s="238" t="s">
        <v>29</v>
      </c>
      <c r="B32" s="238"/>
      <c r="C32" s="238"/>
      <c r="D32" s="238"/>
      <c r="E32" s="238"/>
      <c r="F32" s="238"/>
    </row>
  </sheetData>
  <mergeCells count="1">
    <mergeCell ref="A32:F3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11" sqref="A11:F11"/>
    </sheetView>
  </sheetViews>
  <sheetFormatPr defaultRowHeight="15"/>
  <cols>
    <col min="1" max="1" width="14.28515625" customWidth="1"/>
    <col min="2" max="2" width="12.85546875" customWidth="1"/>
    <col min="3" max="1025" width="8.7109375" customWidth="1"/>
  </cols>
  <sheetData>
    <row r="1" spans="1:6">
      <c r="A1" s="52" t="s">
        <v>27</v>
      </c>
      <c r="B1" s="54"/>
    </row>
    <row r="2" spans="1:6">
      <c r="A2" s="6" t="s">
        <v>9</v>
      </c>
      <c r="B2" s="202">
        <v>1001</v>
      </c>
      <c r="D2" s="55">
        <f>'3 этаж'!D1</f>
        <v>80</v>
      </c>
    </row>
    <row r="3" spans="1:6">
      <c r="A3" s="9" t="s">
        <v>3</v>
      </c>
      <c r="B3" s="10">
        <v>419.4</v>
      </c>
    </row>
    <row r="4" spans="1:6">
      <c r="A4" s="9" t="s">
        <v>4</v>
      </c>
      <c r="B4" s="10">
        <v>256.5</v>
      </c>
    </row>
    <row r="5" spans="1:6">
      <c r="A5" s="9" t="s">
        <v>28</v>
      </c>
      <c r="B5" s="10">
        <v>165.3</v>
      </c>
    </row>
    <row r="6" spans="1:6">
      <c r="A6" s="9" t="s">
        <v>11</v>
      </c>
      <c r="B6" s="13">
        <f>(B3*6000)*D2</f>
        <v>201312000</v>
      </c>
    </row>
    <row r="7" spans="1:6">
      <c r="A7" s="14" t="s">
        <v>7</v>
      </c>
      <c r="B7" s="15"/>
    </row>
    <row r="8" spans="1:6">
      <c r="A8" s="16" t="s">
        <v>8</v>
      </c>
      <c r="B8" s="17" t="s">
        <v>13</v>
      </c>
    </row>
    <row r="11" spans="1:6">
      <c r="A11" s="238" t="s">
        <v>29</v>
      </c>
      <c r="B11" s="238"/>
      <c r="C11" s="238"/>
      <c r="D11" s="238"/>
      <c r="E11" s="238"/>
      <c r="F11" s="238"/>
    </row>
  </sheetData>
  <mergeCells count="1">
    <mergeCell ref="A11:F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3 этаж</vt:lpstr>
      <vt:lpstr>4 этаж</vt:lpstr>
      <vt:lpstr>5 этаж</vt:lpstr>
      <vt:lpstr>6этаж</vt:lpstr>
      <vt:lpstr>7этаж</vt:lpstr>
      <vt:lpstr>8этаж</vt:lpstr>
      <vt:lpstr>9этаж</vt:lpstr>
      <vt:lpstr>ПЕНТХАУС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Lilu</dc:creator>
  <dc:description/>
  <cp:lastModifiedBy>o45</cp:lastModifiedBy>
  <cp:revision>43</cp:revision>
  <cp:lastPrinted>2019-05-08T08:10:33Z</cp:lastPrinted>
  <dcterms:created xsi:type="dcterms:W3CDTF">2015-06-13T07:04:35Z</dcterms:created>
  <dcterms:modified xsi:type="dcterms:W3CDTF">2020-06-01T11:14:10Z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